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rgeAnastassiadis\Desktop\"/>
    </mc:Choice>
  </mc:AlternateContent>
  <xr:revisionPtr revIDLastSave="0" documentId="13_ncr:1_{9A89D522-2C09-4467-8060-6F0A611BDA31}" xr6:coauthVersionLast="47" xr6:coauthVersionMax="47" xr10:uidLastSave="{00000000-0000-0000-0000-000000000000}"/>
  <bookViews>
    <workbookView xWindow="28680" yWindow="-120" windowWidth="29040" windowHeight="15720" tabRatio="909" activeTab="2" xr2:uid="{00000000-000D-0000-FFFF-FFFF00000000}"/>
  </bookViews>
  <sheets>
    <sheet name="Οδηγίες Συμπλήρωσης" sheetId="15" r:id="rId1"/>
    <sheet name="DATA" sheetId="5" state="hidden" r:id="rId2"/>
    <sheet name="Προϋπολογισμός" sheetId="1" r:id="rId3"/>
    <sheet name="Προσωπικό-Personnel" sheetId="2" r:id="rId4"/>
    <sheet name="Ταξίδια-Travel" sheetId="3" r:id="rId5"/>
    <sheet name="Εξοπλισμός-Equipment" sheetId="14" r:id="rId6"/>
    <sheet name="Λοιπές δαπάνες - Other costs" sheetId="9" r:id="rId7"/>
    <sheet name="Επιμέρους Προϋπολογισμοί" sheetId="17" r:id="rId8"/>
    <sheet name="Όρια Ταξιδίων - Travel ceilings" sheetId="11" r:id="rId9"/>
  </sheets>
  <definedNames>
    <definedName name="_xlnm.Print_Area" localSheetId="7">'Επιμέρους Προϋπολογισμοί'!$A$1:$G$28</definedName>
    <definedName name="_xlnm.Print_Area" localSheetId="6">'Λοιπές δαπάνες - Other costs'!$A$1:$E$28</definedName>
    <definedName name="_xlnm.Print_Area" localSheetId="0">'Οδηγίες Συμπλήρωσης'!$A$1:$K$87</definedName>
    <definedName name="_xlnm.Print_Area" localSheetId="3">'Προσωπικό-Personnel'!$A$1:$O$24</definedName>
    <definedName name="_xlnm.Print_Area" localSheetId="2">Προϋπολογισμός!$A$1:$D$27</definedName>
    <definedName name="_xlnm.Print_Area" localSheetId="4">'Ταξίδια-Travel'!$A$1:$O$53</definedName>
    <definedName name="Φορέαςεταίροι">DATA!$A$44:$A$50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2" i="1"/>
  <c r="B20" i="1"/>
  <c r="G11" i="17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N7" i="3"/>
  <c r="O7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F3" i="9"/>
  <c r="K16" i="3" l="1"/>
  <c r="K28" i="3"/>
  <c r="K23" i="3"/>
  <c r="K33" i="3"/>
  <c r="K5" i="3"/>
  <c r="K21" i="3"/>
  <c r="K9" i="3"/>
  <c r="K10" i="3"/>
  <c r="K19" i="3"/>
  <c r="K22" i="3"/>
  <c r="K14" i="3"/>
  <c r="K11" i="3"/>
  <c r="K6" i="3"/>
  <c r="K24" i="3"/>
  <c r="K18" i="3"/>
  <c r="K15" i="3"/>
  <c r="K12" i="3"/>
  <c r="K17" i="3"/>
  <c r="K32" i="3"/>
  <c r="K25" i="3"/>
  <c r="K20" i="3"/>
  <c r="K26" i="3"/>
  <c r="K27" i="3"/>
  <c r="K8" i="3"/>
  <c r="K13" i="3"/>
  <c r="K7" i="3"/>
  <c r="K29" i="3"/>
  <c r="K30" i="3"/>
  <c r="K31" i="3"/>
  <c r="K4" i="3"/>
  <c r="D10" i="1"/>
  <c r="D4" i="1"/>
  <c r="C4" i="1"/>
  <c r="C24" i="1" l="1"/>
  <c r="K6" i="14" l="1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5" i="14"/>
  <c r="K4" i="14"/>
  <c r="C13" i="17" l="1"/>
  <c r="E13" i="17" s="1"/>
  <c r="C4" i="17"/>
  <c r="O22" i="2"/>
  <c r="O21" i="2"/>
  <c r="O20" i="2"/>
  <c r="O19" i="2"/>
  <c r="O18" i="2"/>
  <c r="O17" i="2"/>
  <c r="O16" i="2"/>
  <c r="O15" i="2"/>
  <c r="O14" i="2"/>
  <c r="O13" i="2"/>
  <c r="O12" i="2"/>
  <c r="C22" i="17" l="1"/>
  <c r="E4" i="17"/>
  <c r="E22" i="17" s="1"/>
  <c r="N22" i="2" l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J22" i="2"/>
  <c r="J21" i="2"/>
  <c r="J20" i="2"/>
  <c r="J19" i="2"/>
  <c r="J18" i="2"/>
  <c r="J17" i="2"/>
  <c r="J16" i="2"/>
  <c r="J15" i="2"/>
  <c r="J14" i="2"/>
  <c r="J13" i="2"/>
  <c r="J12" i="2"/>
  <c r="J11" i="2"/>
  <c r="O11" i="2" s="1"/>
  <c r="J10" i="2"/>
  <c r="J9" i="2"/>
  <c r="O9" i="2" s="1"/>
  <c r="J8" i="2"/>
  <c r="J7" i="2"/>
  <c r="J6" i="2"/>
  <c r="J5" i="2"/>
  <c r="O6" i="2" l="1"/>
  <c r="O5" i="2"/>
  <c r="O8" i="2"/>
  <c r="C2" i="17"/>
  <c r="O10" i="2"/>
  <c r="O7" i="2"/>
  <c r="C11" i="17" s="1"/>
  <c r="E11" i="17" s="1"/>
  <c r="C20" i="17" l="1"/>
  <c r="E2" i="17"/>
  <c r="E20" i="17" s="1"/>
  <c r="E24" i="14"/>
  <c r="K25" i="14" l="1"/>
  <c r="B16" i="1" s="1"/>
  <c r="D16" i="1" l="1"/>
  <c r="B16" i="5"/>
  <c r="F23" i="2" l="1"/>
  <c r="K23" i="2"/>
  <c r="N5" i="3" l="1"/>
  <c r="O5" i="3" s="1"/>
  <c r="C12" i="17" s="1"/>
  <c r="N6" i="3"/>
  <c r="O6" i="3" s="1"/>
  <c r="N29" i="3"/>
  <c r="O29" i="3" s="1"/>
  <c r="N30" i="3"/>
  <c r="O30" i="3" s="1"/>
  <c r="N31" i="3"/>
  <c r="O31" i="3" s="1"/>
  <c r="N32" i="3"/>
  <c r="O32" i="3" s="1"/>
  <c r="N33" i="3"/>
  <c r="O33" i="3" s="1"/>
  <c r="N4" i="3"/>
  <c r="O4" i="3" s="1"/>
  <c r="C3" i="17" s="1"/>
  <c r="C21" i="17" l="1"/>
  <c r="E12" i="17"/>
  <c r="E3" i="17"/>
  <c r="E21" i="17" l="1"/>
  <c r="O24" i="2"/>
  <c r="B14" i="1" s="1"/>
  <c r="D14" i="1" l="1"/>
  <c r="K34" i="3" l="1"/>
  <c r="N34" i="3"/>
  <c r="E28" i="9"/>
  <c r="N24" i="2"/>
  <c r="B17" i="1" l="1"/>
  <c r="D17" i="1" s="1"/>
  <c r="J24" i="2"/>
  <c r="O35" i="3"/>
  <c r="B15" i="1" s="1"/>
  <c r="D15" i="1" l="1"/>
  <c r="B19" i="1" l="1"/>
  <c r="D19" i="1"/>
  <c r="D20" i="1" l="1"/>
  <c r="D22" i="1"/>
  <c r="D4" i="9" l="1"/>
  <c r="C5" i="17" l="1"/>
  <c r="C14" i="17"/>
  <c r="C25" i="1"/>
  <c r="E14" i="17" l="1"/>
  <c r="E15" i="17" s="1"/>
  <c r="C15" i="17"/>
  <c r="E5" i="17"/>
  <c r="C23" i="17"/>
  <c r="C24" i="17" s="1"/>
  <c r="C6" i="17"/>
  <c r="A4" i="9"/>
  <c r="C17" i="1"/>
  <c r="C22" i="1"/>
  <c r="C14" i="1"/>
  <c r="C16" i="1"/>
  <c r="C20" i="1"/>
  <c r="C15" i="1"/>
  <c r="D27" i="1"/>
  <c r="C7" i="17" l="1"/>
  <c r="C8" i="17" s="1"/>
  <c r="E23" i="17"/>
  <c r="E24" i="17" s="1"/>
  <c r="E6" i="17"/>
  <c r="C16" i="17"/>
  <c r="E16" i="17" s="1"/>
  <c r="E17" i="17" s="1"/>
  <c r="B32" i="1"/>
  <c r="C32" i="1" s="1"/>
  <c r="D32" i="1" s="1"/>
  <c r="C17" i="17" l="1"/>
  <c r="D3" i="17"/>
  <c r="D5" i="17"/>
  <c r="D4" i="17"/>
  <c r="D7" i="17"/>
  <c r="D2" i="17"/>
  <c r="E7" i="17"/>
  <c r="E25" i="17" s="1"/>
  <c r="E26" i="17" s="1"/>
  <c r="G12" i="17" s="1"/>
  <c r="C25" i="17"/>
  <c r="C26" i="17" s="1"/>
  <c r="D8" i="17" l="1"/>
  <c r="D21" i="17"/>
  <c r="D20" i="17"/>
  <c r="D22" i="17"/>
  <c r="D25" i="17"/>
  <c r="D23" i="17"/>
  <c r="E8" i="17"/>
  <c r="G3" i="17" s="1"/>
  <c r="D14" i="17"/>
  <c r="D11" i="17"/>
  <c r="D16" i="17"/>
  <c r="D13" i="17"/>
  <c r="D12" i="17"/>
  <c r="D17" i="17" l="1"/>
  <c r="D26" i="17"/>
</calcChain>
</file>

<file path=xl/sharedStrings.xml><?xml version="1.0" encoding="utf-8"?>
<sst xmlns="http://schemas.openxmlformats.org/spreadsheetml/2006/main" count="415" uniqueCount="292">
  <si>
    <t>Συνολικό
κόστος
προσωπικού
Overall total
staff costs</t>
  </si>
  <si>
    <t>Συνολικό κόστος προσωπικού ανά κατηγορία
Total staff cost
by category</t>
  </si>
  <si>
    <t>Συνολικά κόστη προσωπικού
Total staff costs</t>
  </si>
  <si>
    <t>Αριθμός ημερών 
Number of days</t>
  </si>
  <si>
    <t>a</t>
  </si>
  <si>
    <t>b</t>
  </si>
  <si>
    <t>Αριθμός ατόμων
Number of persons</t>
  </si>
  <si>
    <t>c</t>
  </si>
  <si>
    <t>d</t>
  </si>
  <si>
    <t>Συνολικό κόστος εισιτηρίων
Total cost of tickets</t>
  </si>
  <si>
    <t>Συνολικά κόστη
Total costs</t>
  </si>
  <si>
    <t>Σύνολα / Totals</t>
  </si>
  <si>
    <t>Αριθμός τεμαχίων 
Number of items</t>
  </si>
  <si>
    <t>Κόστος ανά τεμάχιο
Cost per item</t>
  </si>
  <si>
    <t>Ποσοστό χρήσης
Usage rate</t>
  </si>
  <si>
    <t>Συνολικοί μήνες χρήσης
Total months of usage</t>
  </si>
  <si>
    <t>e</t>
  </si>
  <si>
    <t>Συνολικό κόστος εξοπλισμού / Total equipment costs</t>
  </si>
  <si>
    <t>Σύνολο Άμεσων Επιλέξιμων Δαπανών / Total direct eligible costs</t>
  </si>
  <si>
    <t>ΣΥΝΟΛΟ ΠΡΟΫΠΟΛΟΓΙΣΜΟΥ / TOTAL BUDGET</t>
  </si>
  <si>
    <t>Διάστημα εργασίας στο έργο (μήνες)
Working period on the project (months)</t>
  </si>
  <si>
    <t>Φ.Π.Α.
V.A.T.</t>
  </si>
  <si>
    <t>Συνολικοί εργάσιμοι μήνες
Total working months</t>
  </si>
  <si>
    <t>Μικτές μηνιαίες αποδοχές
Gross monthly salary</t>
  </si>
  <si>
    <t>Εργοδοτικές εισφορές
Employer contributions</t>
  </si>
  <si>
    <t>Τίτλος ή καθήκοντα
στο έργο
Title or responsibilities 
on the project</t>
  </si>
  <si>
    <t>f</t>
  </si>
  <si>
    <t>g</t>
  </si>
  <si>
    <t>Σύνολο
Total</t>
  </si>
  <si>
    <t>ΚΟΣΤΟΣ ΤΑΞΙΔΙΩΝ / TRAVEL COSTS</t>
  </si>
  <si>
    <t>Κύπρος / Cyprus</t>
  </si>
  <si>
    <t>Συνολικοί μήνες διάρκειας του έργου
Total months of the project</t>
  </si>
  <si>
    <r>
      <t xml:space="preserve">a x b x c x f x ( d </t>
    </r>
    <r>
      <rPr>
        <b/>
        <sz val="11"/>
        <color theme="1"/>
        <rFont val="Andalus"/>
        <family val="1"/>
      </rPr>
      <t>÷</t>
    </r>
    <r>
      <rPr>
        <b/>
        <sz val="11"/>
        <color theme="1"/>
        <rFont val="Calibri"/>
        <family val="2"/>
        <charset val="161"/>
      </rPr>
      <t xml:space="preserve"> e )</t>
    </r>
  </si>
  <si>
    <t>A/A</t>
  </si>
  <si>
    <t>Οδηγίες / Instructions:</t>
  </si>
  <si>
    <t>Ποσό επιχορήγησης
Maximum amount
of funding</t>
  </si>
  <si>
    <t>Ημερήσιο κόστος διαμονής
Daily accommo- dation costs</t>
  </si>
  <si>
    <t>€ / hour</t>
  </si>
  <si>
    <t>Κατηγορίες εθελοντών:</t>
  </si>
  <si>
    <t>Κατηγορία 1:</t>
  </si>
  <si>
    <t>Κατηγορία 2:</t>
  </si>
  <si>
    <t>Κατηγορία 3:</t>
  </si>
  <si>
    <t>Κατηγορία έργου</t>
  </si>
  <si>
    <t>Κόστος ανά κατηγορία
Cost per category</t>
  </si>
  <si>
    <t>Καθαρό κόστος
ανά μήνα (προ ΦΠΑ)
Net Cost
per month</t>
  </si>
  <si>
    <t>Οι αποσβέσεις των παγίων δενεργούνται σύμφωνα με τα όσα ορίζει η Λογιστική και Φορολογική Νομοθεσία.</t>
  </si>
  <si>
    <t>Asset depreciations are performing in accordance with Accounting and Tax Legislation.</t>
  </si>
  <si>
    <t>Αναλώσιμα &amp; λοιπές προμήθειες / Consumables &amp; supplies</t>
  </si>
  <si>
    <t>% επί του συνόλου
% of the total</t>
  </si>
  <si>
    <t>Φύλλο Προϋπολογισμός</t>
  </si>
  <si>
    <t>Ποσοστό απασχόλησης στο έργο
Ratio on the project</t>
  </si>
  <si>
    <t>→ Συμπληρώστε το ποσοστό απασχόλησης του εργαζομένου στο έργο.</t>
  </si>
  <si>
    <t>→ Ανάλογα με τον τύπο του εργαζομένου (μισθωτός ή υπάλληλος) συμπληρώστε τις στήλες της αντίστοιχης κατηγορίας.</t>
  </si>
  <si>
    <t>→ Συμπληρώστε όλα τα κελιά με το κίτρινο χρώμα. Ειδικότερα:</t>
  </si>
  <si>
    <t xml:space="preserve">     → Συμπληρώστε την επωνυμία του Φορέα Υλοποίησης του έργου και τον τίτλο του έργου.</t>
  </si>
  <si>
    <t>→ Συμπληρώστε τα απαραίτητα αριθμητικά πεδία.</t>
  </si>
  <si>
    <t>ΠΡΟΫΠΟΛΟΓΙΣΜΟΣ / BUDGET</t>
  </si>
  <si>
    <t xml:space="preserve">     → Επιλέξτε την πρόσκληση εκδήλωσης ενδιαφέροντος όπου θέλετε να υποβάλλετε πρόταση.</t>
  </si>
  <si>
    <t xml:space="preserve">     → Επιλέξτε την κατηγορία του έργου ανάλογα με την πρόσκληση εκδήλωσης ενδιαφέροντος.</t>
  </si>
  <si>
    <t>1. Προϊστάμενος / Senior</t>
  </si>
  <si>
    <t>3. Βοηθός / Junior</t>
  </si>
  <si>
    <t>Αξία απόσβεσης για καινούριο ή μεταχειρισμένο εξοπλισμό / Depreciation value for new or second hand equipment</t>
  </si>
  <si>
    <t>2. Υπάλληλος / Mid-level</t>
  </si>
  <si>
    <t xml:space="preserve">Κόστος Προσωπικού / Cost of personnel </t>
  </si>
  <si>
    <t>Ταξίδια / Travel and subsistence allowances</t>
  </si>
  <si>
    <t xml:space="preserve">Αξία απόσβεσης / Depreciation value </t>
  </si>
  <si>
    <t>Κόστος αγοράς εξοπλισμού / Equipment cost</t>
  </si>
  <si>
    <t>Υπεργολαβίες / Subcontracting</t>
  </si>
  <si>
    <t>Λοιπές Άμεσες Δαπάνες / Other Direct Costs</t>
  </si>
  <si>
    <t>Προσκλήσεις εκδήλωσης ενδιαφέροντος</t>
  </si>
  <si>
    <t>Κατηγορίες δαπανών</t>
  </si>
  <si>
    <t>Φορέας ή Εταίρος / Project Promoter or Partner</t>
  </si>
  <si>
    <t>Εταίρος 1 / Partner 1</t>
  </si>
  <si>
    <t>Ποσοστό απόσβεσης 
Depreciation rate</t>
  </si>
  <si>
    <t>→ Συμπληρώστε την περιγραφή, την αιτιολόγηση καθώς και το ποσό.</t>
  </si>
  <si>
    <t>ΓΕΝΙΚΗ ΣΗΜΕΙΩΣΗ</t>
  </si>
  <si>
    <t>Κατηγορία κόστους</t>
  </si>
  <si>
    <t>Έμμεσες Δαπάνες / Indirect Costs</t>
  </si>
  <si>
    <t>Ποσό
Amount</t>
  </si>
  <si>
    <t>Α/Α
Ref.</t>
  </si>
  <si>
    <t>Περιγραφή
Description</t>
  </si>
  <si>
    <t>Αιτιολόγηση
Justification</t>
  </si>
  <si>
    <t>Σκοπός Ταξιδίου
Purpose of the journey</t>
  </si>
  <si>
    <t>ΠΡΟΫΠΟΛΟΓΙΣΜΟΣ ΕΤΑΙΡΟΥ Νο.1
PARTNERS' No.1 BUDGET</t>
  </si>
  <si>
    <t>Επιχορήγηση
Maximum amount
of funding</t>
  </si>
  <si>
    <t>ΣΥΝΟΛΟ ΠΡΟΫΠΟΛΟΓΙΣΜΟΥ
TOTAL BUDGET</t>
  </si>
  <si>
    <t>→ Σε όλα τα φύλλα των δαπανών θα πρέπει να επιλέγετε εάν η δαπάνη αφορά τον Φορέα Υλοποίησης ή τον εταίρο.</t>
  </si>
  <si>
    <r>
      <t xml:space="preserve">Ποσοστό υπολογισμού έμμεσων δαπανών / Indirect cost rate →
</t>
    </r>
    <r>
      <rPr>
        <sz val="14"/>
        <color theme="1"/>
        <rFont val="Calibri"/>
        <family val="2"/>
        <charset val="161"/>
        <scheme val="minor"/>
      </rPr>
      <t>(Ανώτατο όριο 15% επί του κόστους του προσωπικού / Maximum 15% on the personnel cost)</t>
    </r>
  </si>
  <si>
    <r>
      <t xml:space="preserve">Περίοδος υλοποίησης του έργου / Project implementation period →
</t>
    </r>
    <r>
      <rPr>
        <sz val="14"/>
        <color theme="1"/>
        <rFont val="Calibri"/>
        <family val="2"/>
        <charset val="161"/>
        <scheme val="minor"/>
      </rPr>
      <t>(Ημερομηνία έναρξης - ημερομηνία ολοκλήρωσης / Starting date - final date)</t>
    </r>
  </si>
  <si>
    <t>Από / From</t>
  </si>
  <si>
    <t>Έως / To</t>
  </si>
  <si>
    <t>Μήνες / Months</t>
  </si>
  <si>
    <t>Κατηγορία / Category</t>
  </si>
  <si>
    <r>
      <rPr>
        <b/>
        <sz val="18"/>
        <color theme="1"/>
        <rFont val="Calibri"/>
        <family val="2"/>
        <charset val="161"/>
      </rPr>
      <t xml:space="preserve">← </t>
    </r>
    <r>
      <rPr>
        <b/>
        <sz val="18"/>
        <color theme="1"/>
        <rFont val="Calibri"/>
        <family val="2"/>
        <charset val="161"/>
        <scheme val="minor"/>
      </rPr>
      <t>Ονομασία Έργου / Project title</t>
    </r>
  </si>
  <si>
    <t xml:space="preserve">     → Συμπληρώστε την προβλεπόμενη ημερομηνία έναρξης και λήξης του έργου.</t>
  </si>
  <si>
    <r>
      <t xml:space="preserve">→ Το αρχείο να συμπληρωθεί </t>
    </r>
    <r>
      <rPr>
        <b/>
        <u/>
        <sz val="10"/>
        <color theme="1"/>
        <rFont val="Calibri"/>
        <family val="2"/>
        <charset val="161"/>
        <scheme val="minor"/>
      </rPr>
      <t>μόνο</t>
    </r>
    <r>
      <rPr>
        <sz val="10"/>
        <color theme="1"/>
        <rFont val="Calibri"/>
        <family val="2"/>
        <charset val="161"/>
        <scheme val="minor"/>
      </rPr>
      <t xml:space="preserve"> με τη χρήση του Microsoft Excel.</t>
    </r>
  </si>
  <si>
    <t>Φύλλο Επιμέρους Προϋπολογισμοί</t>
  </si>
  <si>
    <t>Το φύλλο αυτό συμπληρώνεται αυτόματα από τα στοιχεία που έχετε εισάγει στα προηγούμενα φύλλα.</t>
  </si>
  <si>
    <t>Οδηγίες Συμπλήρωσης Προϋπολογισμού</t>
  </si>
  <si>
    <t>→ Συμπληρώστε τα ονόματεπώνυμα του προσωπικού που πρόκειται να απασχοληθούν στο έργο και τα καθήκοντά τους.</t>
  </si>
  <si>
    <t>→ Συμπληρώστε τα απαραίτητα αριθμητικά πεδία, αφού λάβετε υπόψη τις αναλυτικές οδηγίες στο κάτω μέρος του πίνακα.</t>
  </si>
  <si>
    <t>→ Συμπληρώστε την περιγραφή και την αιτιολόγηση για τον εξοπλισμό που αποσβένεται και χρεώνεται στο έργο.</t>
  </si>
  <si>
    <t>ΑΝΑΛΥΣΗ ΠΡΟΫΠΟΛΟΓΙΣΜΟΥ / BUDGET ANALYSIS</t>
  </si>
  <si>
    <t xml:space="preserve">   Ονοματεπώνυμο προσωπικού
   Name of Staff Member</t>
  </si>
  <si>
    <r>
      <t>Υπάλληλοι
Employees</t>
    </r>
    <r>
      <rPr>
        <sz val="11"/>
        <color theme="1"/>
        <rFont val="Calibri"/>
        <family val="2"/>
        <scheme val="minor"/>
      </rPr>
      <t/>
    </r>
  </si>
  <si>
    <t>(1) + (2)</t>
  </si>
  <si>
    <t>Συνολικό κόστος ταξιδίων / Total travel costs</t>
  </si>
  <si>
    <t>Περιγραφή εξοπλισμού
Description of equipment</t>
  </si>
  <si>
    <t>Instructions on how to fill in the form</t>
  </si>
  <si>
    <t>General Remarks</t>
  </si>
  <si>
    <t>Sheet: “Budget”</t>
  </si>
  <si>
    <t>Sheet: “Personnel”</t>
  </si>
  <si>
    <t>Sheet: “Travel”</t>
  </si>
  <si>
    <t>Sheet: “Budget breakdown”</t>
  </si>
  <si>
    <r>
      <t xml:space="preserve">→ The budget form should be filled in </t>
    </r>
    <r>
      <rPr>
        <b/>
        <u/>
        <sz val="10"/>
        <color theme="1"/>
        <rFont val="Calibri"/>
        <family val="2"/>
        <charset val="161"/>
        <scheme val="minor"/>
      </rPr>
      <t>only</t>
    </r>
    <r>
      <rPr>
        <sz val="10"/>
        <color theme="1"/>
        <rFont val="Calibri"/>
        <family val="2"/>
        <charset val="161"/>
        <scheme val="minor"/>
      </rPr>
      <t xml:space="preserve"> using Microsoft Excel.</t>
    </r>
  </si>
  <si>
    <t>→ Please fill in all cells highlighted yellow. Specifically:</t>
  </si>
  <si>
    <t xml:space="preserve">     → Select the project category, according to the specifications of the corresponding open call for proposals.</t>
  </si>
  <si>
    <t>Select the open call for which you wish to submit a project proposal.</t>
  </si>
  <si>
    <t xml:space="preserve">     → Fill in the estimated start and end date of the project.</t>
  </si>
  <si>
    <t>→ Fill in the names of the personnel that will contribute to the implementation of the project, as well as their duties and responsibilities.</t>
  </si>
  <si>
    <t>→ Fill in the percentage (of FTE) that each employee will be assigned to the project.</t>
  </si>
  <si>
    <t>→ According to the type of the personnel (employee or professional), fill in the corresponding columns.</t>
  </si>
  <si>
    <t>→ Fill in the necessary cells, after consulting with the detailed instructions found at the bottom of the table.</t>
  </si>
  <si>
    <t>→ Fill in the description and justification of the equipment that will be depreciated and charged to the project budget.</t>
  </si>
  <si>
    <t>→ Fill in the necessary cells.</t>
  </si>
  <si>
    <t>→ Fill in the description, justification, as well as corresponding amount</t>
  </si>
  <si>
    <t>This sheet is automatically filled in, using the data provided in the other sheets of the spreadsheet.</t>
  </si>
  <si>
    <t>Ποσοστό επιχορήγησης / Grant rate→</t>
  </si>
  <si>
    <t>Αιτούμενη Επιχορήγηση (100% του προϋπολογισμού) / Required grant (100% of the budget)</t>
  </si>
  <si>
    <t>ΣΥΝΟΛΟ / TOTAL</t>
  </si>
  <si>
    <t>A. Personnel costs</t>
  </si>
  <si>
    <t>A.1 Cost for Employees or equivalent</t>
  </si>
  <si>
    <t>A.2 Costs for natural persons</t>
  </si>
  <si>
    <t>B. Purchase costs</t>
  </si>
  <si>
    <t>B1. Travel and subsistence</t>
  </si>
  <si>
    <t>B2. Equipment</t>
  </si>
  <si>
    <t>B3. Other goods, works and services</t>
  </si>
  <si>
    <t>ΚΟΣΤΟΣ ΠΡΟΣΩΠΙΚΟΥ / PERSONNEL COSTS</t>
  </si>
  <si>
    <t>Προσωπικό ανά κατηγορία / Personnel by category</t>
  </si>
  <si>
    <t>Επαγγελματίες
Professionals</t>
  </si>
  <si>
    <t>Ημερήσιο κόστος διατροφής και τοπικών μετακινήσεων
Daily subsistence costs and local transportation outside the region</t>
  </si>
  <si>
    <t>Κόστος ανά εισιτήριο ανά άτομο
Cost per ticket per person</t>
  </si>
  <si>
    <t>Κόστος μετάβασης από και πρός αεροδρόμιο / λιμάνι ανά άτομο
Transportation costs to and from airport/port per person</t>
  </si>
  <si>
    <t>1. Ευαισθητοποίηση και κατανόηση των δικαιωμάτων και των αξιών της Ευρωπαϊκής Ένωσης</t>
  </si>
  <si>
    <t>2. Προστασία και προώθηση των δικαιωμάτων και των αξιών της Ευρωπαϊκής Ένωσης</t>
  </si>
  <si>
    <t>Μικρή / Small</t>
  </si>
  <si>
    <t>Μεγάλη / Large</t>
  </si>
  <si>
    <r>
      <t xml:space="preserve">Έμμεσες Δαπάνες
</t>
    </r>
    <r>
      <rPr>
        <sz val="11"/>
        <color theme="1"/>
        <rFont val="Calibri"/>
        <family val="2"/>
        <charset val="161"/>
        <scheme val="minor"/>
      </rPr>
      <t xml:space="preserve">(7% επί των άμεσων δαπανών του έργου)
</t>
    </r>
    <r>
      <rPr>
        <b/>
        <sz val="11"/>
        <color theme="1"/>
        <rFont val="Calibri"/>
        <family val="2"/>
        <charset val="161"/>
        <scheme val="minor"/>
      </rPr>
      <t xml:space="preserve">Indirect Costs
</t>
    </r>
    <r>
      <rPr>
        <sz val="11"/>
        <color theme="1"/>
        <rFont val="Calibri"/>
        <family val="2"/>
        <charset val="161"/>
        <scheme val="minor"/>
      </rPr>
      <t>(7% of the total direct costs of the project)</t>
    </r>
  </si>
  <si>
    <t>Εξοπλισμός (κόστος αποσβέσεων) / Equipment (Depreciation cost)</t>
  </si>
  <si>
    <t>Το κόστος διοδίων δεν έχει όριο. Από τις αποδείξεις των διοδίων θα αποδεικνύεται το κόστος καθώς και οι ημερομηνίες του ταξιδίου και ο προορισμός.</t>
  </si>
  <si>
    <t>Χώρα
Country</t>
  </si>
  <si>
    <t>Πόλη
City</t>
  </si>
  <si>
    <t>Albania</t>
  </si>
  <si>
    <t>Algeria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</si>
  <si>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</si>
  <si>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</si>
  <si>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</si>
  <si>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</si>
  <si>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</si>
  <si>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</si>
  <si>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</si>
  <si>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</si>
  <si>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</si>
  <si>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Czechia</t>
  </si>
  <si>
    <t>Denmark</t>
  </si>
  <si>
    <t>Egypt</t>
  </si>
  <si>
    <t>Estonia</t>
  </si>
  <si>
    <t>Finland</t>
  </si>
  <si>
    <t>France</t>
  </si>
  <si>
    <t>Germany</t>
  </si>
  <si>
    <t>Georgia</t>
  </si>
  <si>
    <t>Greece</t>
  </si>
  <si>
    <t>Hungary</t>
  </si>
  <si>
    <t>Iceland</t>
  </si>
  <si>
    <t>Ireland</t>
  </si>
  <si>
    <t>Israel</t>
  </si>
  <si>
    <t>Italy</t>
  </si>
  <si>
    <t>Jordan</t>
  </si>
  <si>
    <t>Latvia</t>
  </si>
  <si>
    <t>Ukraine</t>
  </si>
  <si>
    <t>United Kingdom</t>
  </si>
  <si>
    <t>Kosovo</t>
  </si>
  <si>
    <t>Lebanon</t>
  </si>
  <si>
    <t>Libya</t>
  </si>
  <si>
    <t>Liechtenstein</t>
  </si>
  <si>
    <t>Lithuania</t>
  </si>
  <si>
    <t>Luxembourg</t>
  </si>
  <si>
    <t>Malta</t>
  </si>
  <si>
    <t>Moldova</t>
  </si>
  <si>
    <t>Montenegro</t>
  </si>
  <si>
    <t>Morocco</t>
  </si>
  <si>
    <t>Netherlands</t>
  </si>
  <si>
    <t>North Macedonia</t>
  </si>
  <si>
    <t>Norway</t>
  </si>
  <si>
    <t>Palestine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</si>
  <si>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</si>
  <si>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</si>
  <si>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</si>
  <si>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</si>
  <si>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</si>
  <si>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</si>
  <si>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</si>
  <si>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</si>
  <si>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</si>
  <si>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Syria</t>
  </si>
  <si>
    <t>Tunisia</t>
  </si>
  <si>
    <t>Turkey</t>
  </si>
  <si>
    <t>Country</t>
  </si>
  <si>
    <t>Accommodation Amount in EUR per night</t>
  </si>
  <si>
    <t>Subsistence Daily Rate in EUR</t>
  </si>
  <si>
    <t>Ανώτατα όρια διαμονής και ημερήσιας αποζημίωσης εξόδων ταξιδίων
Maximum accommodaton and daily travel allowance</t>
  </si>
  <si>
    <r>
      <t xml:space="preserve">Χιλιομετρική αποζημίωση
και διόδια
</t>
    </r>
    <r>
      <rPr>
        <b/>
        <sz val="8"/>
        <color theme="1"/>
        <rFont val="Calibri"/>
        <family val="2"/>
        <charset val="161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Κilometric allowance
and Tolls</t>
    </r>
  </si>
  <si>
    <r>
      <rPr>
        <b/>
        <sz val="16"/>
        <color theme="1"/>
        <rFont val="Calibri"/>
        <family val="2"/>
        <charset val="161"/>
        <scheme val="minor"/>
      </rPr>
      <t>Λοιπές δαπάνες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>(δαπάνες  που προκύπτουν άμεσα και είναι αναγκαίες για την υλοποίηση του έργου όπως δημοσιεύσεις, κόστος εκτίμησης, έλεγχος δαπανών, μεταφράσεις κ.λπ.)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b/>
        <sz val="16"/>
        <color theme="1"/>
        <rFont val="Calibri"/>
        <family val="2"/>
        <charset val="161"/>
        <scheme val="minor"/>
      </rPr>
      <t>Other costs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>(costs directly incurred by the project contract costs such as publications, assessment costs, expenses audits, translations, etc.)</t>
    </r>
  </si>
  <si>
    <t>Συνολικές λοιπές δαπάνες / Total other costs</t>
  </si>
  <si>
    <t>Η μετακίνηση μπορεί να πραγματοποιηθεί αεροπορικώς ή με τραίνο μόνο εφόσον η απόσταση από την έδρα του οργανισμού έως τον τόπο προορισμού υπερβαίνει τα 400 χιλιόμετρα.</t>
  </si>
  <si>
    <t>Εάν η απόσταση από την έδρα του οργανισμού έως τον τόπο προορισμού είναι μικρότερη των 400 χιλιομέτρων, τότε η μετακίνηση θα γίνεται υποχρεωτικά με χρήση οχήματος ή λεωφορείου.</t>
  </si>
  <si>
    <t>Οδηγίες</t>
  </si>
  <si>
    <t>Instructions</t>
  </si>
  <si>
    <t>Travel can be done by airplane or train only if the distance from the headquarters of the organization to the destination exceeds 400 kilometers.</t>
  </si>
  <si>
    <t>If the distance from the headquarters of the organization to the destination is less than 400 kilometers, then the movement will be made by vehicle or bus.</t>
  </si>
  <si>
    <t>The cost of tolls has no limit. The toll receipts will show the cost as well as the travel dates and the destination.</t>
  </si>
  <si>
    <t>Ελλάδα / Greece</t>
  </si>
  <si>
    <t>b x ( f + g )
(2)</t>
  </si>
  <si>
    <t>[ a x b x ( c + d ) ] + e
(1)</t>
  </si>
  <si>
    <t>(πηγή/source: European Commission, C 35   2021   12-01-2021)</t>
  </si>
  <si>
    <t>400-600</t>
  </si>
  <si>
    <t>601-800</t>
  </si>
  <si>
    <t>801-1200</t>
  </si>
  <si>
    <t>1201-1600</t>
  </si>
  <si>
    <t>1601-2000</t>
  </si>
  <si>
    <t>2001-2500</t>
  </si>
  <si>
    <t>2501-3500</t>
  </si>
  <si>
    <t>3501-4500</t>
  </si>
  <si>
    <t>4501-6000</t>
  </si>
  <si>
    <t>6001-7500</t>
  </si>
  <si>
    <t>7501-10000</t>
  </si>
  <si>
    <t>10001-Max</t>
  </si>
  <si>
    <t>Απόσταση από έδρα (σε χμ)
Distance from headqurters
(in km)</t>
  </si>
  <si>
    <t>Ποσό σε ευρώ ανά ταξίδι με επιστροφή
Amount in EUR per return trip</t>
  </si>
  <si>
    <t>Απόσταση από έδρα (σε χμ)
Distance from headqurters
(in km)</t>
  </si>
  <si>
    <t>Ποσό σε ευρώ ανά ταξίδι με επιστροφή
Amount in EUR per return trip</t>
  </si>
  <si>
    <t>Όλα τα παραπάνω κόστη, απολογιστικά αποδεικνύονται με τα αντίστοιχα παραστατικά / all the above costs are proving with the corresponding receipts.</t>
  </si>
  <si>
    <r>
      <t>Πρόσκληση εκδήλωσης ενδιαφέροντος / Open Call</t>
    </r>
    <r>
      <rPr>
        <sz val="16"/>
        <color theme="1"/>
        <rFont val="Calibri"/>
        <family val="2"/>
        <charset val="161"/>
        <scheme val="minor"/>
      </rPr>
      <t xml:space="preserve"> (επιλέξτε / choose)   </t>
    </r>
    <r>
      <rPr>
        <b/>
        <sz val="16"/>
        <color theme="1"/>
        <rFont val="Calibri"/>
        <family val="2"/>
        <charset val="161"/>
        <scheme val="minor"/>
      </rPr>
      <t xml:space="preserve">→ </t>
    </r>
  </si>
  <si>
    <r>
      <t xml:space="preserve">Κατηγορία έργου </t>
    </r>
    <r>
      <rPr>
        <sz val="16"/>
        <color theme="1"/>
        <rFont val="Calibri"/>
        <family val="2"/>
        <charset val="161"/>
        <scheme val="minor"/>
      </rPr>
      <t>(Μικρή / Μεγάλη)</t>
    </r>
    <r>
      <rPr>
        <b/>
        <sz val="16"/>
        <color theme="1"/>
        <rFont val="Calibri"/>
        <family val="2"/>
        <charset val="161"/>
        <scheme val="minor"/>
      </rPr>
      <t xml:space="preserve"> / Project scale category </t>
    </r>
    <r>
      <rPr>
        <sz val="16"/>
        <color theme="1"/>
        <rFont val="Calibri"/>
        <family val="2"/>
        <charset val="161"/>
        <scheme val="minor"/>
      </rPr>
      <t>(Small / Large) (επιλέξτε / choose)</t>
    </r>
    <r>
      <rPr>
        <b/>
        <sz val="16"/>
        <color theme="1"/>
        <rFont val="Calibri"/>
        <family val="2"/>
        <charset val="161"/>
        <scheme val="minor"/>
      </rPr>
      <t xml:space="preserve">   →</t>
    </r>
  </si>
  <si>
    <t>→ Συμπληρώστε τον σκοπό του ταξιδιού, επιλέξτε τη Χώρα και την πόλη.</t>
  </si>
  <si>
    <t>→ Fill in the purpose, choose the Country and the City of the travel.</t>
  </si>
  <si>
    <t>Sheet: “Equipment”</t>
  </si>
  <si>
    <t>Φύλλο "Προσωπικό"</t>
  </si>
  <si>
    <t>Φύλλο "Ταξίδια"</t>
  </si>
  <si>
    <t>Φύλλο "Εξοπλισμός"</t>
  </si>
  <si>
    <t>Φύλλο λοιπές δαπάνες</t>
  </si>
  <si>
    <t>Sheet: “Other costs”</t>
  </si>
  <si>
    <t>→ If the budget of the project exceeds 30.000 €, is  it is mandatory the project to be audited my an independent certified Auditor.</t>
  </si>
  <si>
    <t>Sheet: “Travel ceilings”</t>
  </si>
  <si>
    <t>Φύλλο Όρια Ταξιδίων</t>
  </si>
  <si>
    <t xml:space="preserve">→ Για να συμπεριλάβετε αυτή την κατηγορία δαπανών πρέπει να τεκμηριώσετε ότι ο εν λόγω εξοπλισμός είναι απαραίτητος για την επίτευξη των στόχων του έργου. </t>
  </si>
  <si>
    <t xml:space="preserve">     Κατά την υλοποίηση του έργου θα πρέπει να προσκομίζετε όλα τα απαραίτητα δικαιολογητικά  (μητρώο παγίων, λογιστικά βιβλία ή άλλα ισοδύναμα έγγραφα) </t>
  </si>
  <si>
    <t xml:space="preserve">     που να αποδεικνύουν τα κόστη αυτά.</t>
  </si>
  <si>
    <t xml:space="preserve">→ Εφόσον ο προϋπολογισμός του έργου υπερβαίνει τις 30.000 € είναι υποχρεωτικός ο έλεγχος από ορκωτό ελεγκτή. Συμπληρώστε το κόστος για τον έλεγχο το οποίο </t>
  </si>
  <si>
    <t xml:space="preserve">     δεν μπορεί να ξεπερνά το 5% του συνολικού κόστους του έργου. Για έργα των οποίων ο προϋπολογισμός είναι μεταξύ των 20.000  και 30.000 €, δεν είναι υποχρεωτκός ο έλεγχος.</t>
  </si>
  <si>
    <t>Στο φύλλο αυτό γίνεται διαχωρισμός στα κόστη του Φορέα Υλοποίησης  και κάθε εταίρου ξεχωριστά και εμφανίζεται ποσοστιαία συμμετοχή του καθενός στο έργο.</t>
  </si>
  <si>
    <t>έγγραφο της Ευρωπαϊκής Επιτροπής για τα ταξίδια.</t>
  </si>
  <si>
    <t xml:space="preserve">Στο φύλλο αυτό περιγράφονται τα ανώτατα όρια για τα ημερήσια κόστη ταξιδίων ανά χώρα καθώς και το κόστος των αεροπορικών εισιτηρίων όπως προκύπτουν από τον επίσημο </t>
  </si>
  <si>
    <t>→ Πρόκειται για δαπάνες που προκύπτουν άμεσα και είναι αναγκαίες για την υλοποίηση του έργου όπως π.χ. έξοδα δημοσίευσης, έξοδα αξιολόγησης, ελέγχων, μεταφράσεις κ.λπ.</t>
  </si>
  <si>
    <t xml:space="preserve">→ As Project Promoter of Partner, in order to include this expense category, you will need to justify that the equipment is necessary to achieve the project results. During the project </t>
  </si>
  <si>
    <t xml:space="preserve">     implementation, you will need to keep and present all necessary documents (asset registry, accounting books or other equivalent documents) that verify the corresponding costs.</t>
  </si>
  <si>
    <t xml:space="preserve">     Fill in the cost of the audit which cannot exceed the 5% of the total cost of the project. For projects with budget between 20.000 € and 30.000 € the audit is not mandatory.</t>
  </si>
  <si>
    <t>→ Other direct costs refer to costs that are directly derived from the project implementation contract, such as publication or translation costs, evaluation costs, audit costs, etc.</t>
  </si>
  <si>
    <t>In this sheet, the upper limits for the daily travel expenditure per country as well as the cost for airtichets as stated by the decision C 35 2021 of European Commission.</t>
  </si>
  <si>
    <t>Όλες οι αποστάσεις πρέπει να υπολογίζονται χρησιμοποιώντας τον υπολογιστή σιδηροδρόμων / πτήσεων στον ακόλουθο σύνδεσμο:</t>
  </si>
  <si>
    <t xml:space="preserve">https://ec.europa.eu/info/calculate-unit-costs-eligible-travel-costs_en </t>
  </si>
  <si>
    <t xml:space="preserve">All distances must be calculated using the rail/flight calculator at the following link: </t>
  </si>
  <si>
    <t>→ In every sheet of the budget form, you need to specify whether each budget line concerns the Grantee or Partner.</t>
  </si>
  <si>
    <t xml:space="preserve">     → Fill in the legal name of the Grantee, as well as the name of the project.</t>
  </si>
  <si>
    <t>This sheet distinguishes between the budget of the Grantee and Partner(s) and presents the contribution of each entity (in % of the total project budget).</t>
  </si>
  <si>
    <t>← Φορέας Υλοποίησης / Grantee</t>
  </si>
  <si>
    <r>
      <t xml:space="preserve">Κόστος Προσωπικού που απασχολείται με το έργο 
</t>
    </r>
    <r>
      <rPr>
        <sz val="12"/>
        <color theme="1"/>
        <rFont val="Calibri"/>
        <family val="2"/>
        <charset val="161"/>
        <scheme val="minor"/>
      </rPr>
      <t>(συμπεριλαμβανομένων των εργοδοτικών εισφορών)</t>
    </r>
    <r>
      <rPr>
        <b/>
        <sz val="12"/>
        <color theme="1"/>
        <rFont val="Calibri"/>
        <family val="2"/>
        <charset val="161"/>
        <scheme val="minor"/>
      </rPr>
      <t xml:space="preserve">
Cost of personnel assigned to the project
</t>
    </r>
    <r>
      <rPr>
        <sz val="12"/>
        <color theme="1"/>
        <rFont val="Calibri"/>
        <family val="2"/>
        <charset val="161"/>
        <scheme val="minor"/>
      </rPr>
      <t>(including employer contributions)</t>
    </r>
  </si>
  <si>
    <r>
      <t xml:space="preserve">Ταξίδια
</t>
    </r>
    <r>
      <rPr>
        <sz val="12"/>
        <color theme="1"/>
        <rFont val="Calibri"/>
        <family val="2"/>
        <charset val="161"/>
        <scheme val="minor"/>
      </rPr>
      <t>(έξοδα ταξιδίων, μεταφοράς και διαμονής του προσωπικού που απασχολούνται με το έργο)</t>
    </r>
    <r>
      <rPr>
        <b/>
        <sz val="12"/>
        <color theme="1"/>
        <rFont val="Calibri"/>
        <family val="2"/>
        <charset val="161"/>
        <scheme val="minor"/>
      </rPr>
      <t xml:space="preserve">
Travel and subsistence allowances
</t>
    </r>
    <r>
      <rPr>
        <sz val="12"/>
        <color theme="1"/>
        <rFont val="Calibri"/>
        <family val="2"/>
        <charset val="161"/>
        <scheme val="minor"/>
      </rPr>
      <t>(traveling and accommodation expenses of the personnel involved with the project)</t>
    </r>
  </si>
  <si>
    <r>
      <t xml:space="preserve">ΕΞΟΠΛΙΣΜΟΣ - Αξία απόσβεσης για καινούριο ή μεταχειρισμένο εξοπλισμό
</t>
    </r>
    <r>
      <rPr>
        <sz val="12"/>
        <color theme="1"/>
        <rFont val="Calibri"/>
        <family val="2"/>
        <charset val="161"/>
        <scheme val="minor"/>
      </rPr>
      <t xml:space="preserve">(μόνο το ποσό της απόσβεσηςπου αντιστοιχεί στην διάρκεια υλοποίησης του έργου θεωρείται επιλέξιμη δαπάνη)
</t>
    </r>
    <r>
      <rPr>
        <b/>
        <sz val="12"/>
        <color theme="1"/>
        <rFont val="Calibri"/>
        <family val="2"/>
        <charset val="161"/>
        <scheme val="minor"/>
      </rPr>
      <t xml:space="preserve"> EQUIPMENT - Depreciation value for new or second hand equipment
</t>
    </r>
    <r>
      <rPr>
        <sz val="12"/>
        <color theme="1"/>
        <rFont val="Calibri"/>
        <family val="2"/>
        <charset val="161"/>
        <scheme val="minor"/>
      </rPr>
      <t>(only the cost of depreciation corresponds to the period of procect implementation can be considered as as eligible expenditure)</t>
    </r>
  </si>
  <si>
    <r>
      <t xml:space="preserve">Λοιπές Άμεσες Δαπάνες
</t>
    </r>
    <r>
      <rPr>
        <sz val="12"/>
        <color theme="1"/>
        <rFont val="Calibri"/>
        <family val="2"/>
        <charset val="161"/>
        <scheme val="minor"/>
      </rPr>
      <t>(δαπάνες που προκύπτουν άμεσα και είναι αναγκαίες για την υλοποίηση του έργου όπως π.χ. έξοδα δημοσίευσης, έξοδα αξιολόγησης, έξοδα ελέγχων, μεταφράσεις κλπ)</t>
    </r>
    <r>
      <rPr>
        <b/>
        <sz val="12"/>
        <color theme="1"/>
        <rFont val="Calibri"/>
        <family val="2"/>
        <charset val="161"/>
        <scheme val="minor"/>
      </rPr>
      <t xml:space="preserve">
Other Direct Costs
</t>
    </r>
    <r>
      <rPr>
        <sz val="12"/>
        <color theme="1"/>
        <rFont val="Calibri"/>
        <family val="2"/>
        <charset val="161"/>
        <scheme val="minor"/>
      </rPr>
      <t>(costs directly incurred by the project contract costs such as publications, assessment costs, expenses audits, translations, etc.)</t>
    </r>
  </si>
  <si>
    <t>Το σύνολο της Επιχορήγησης καλύπτεται κατά 90% από Ευρωπαϊκούς πόρους και κατά 10% από τον Διαχειριστή επιχορήγησης.
The total Grant is 90% covered by European funds and 10% by the Grant Administrator.</t>
  </si>
  <si>
    <t>Φορέας ή Εταίρος
Grantee or Partner</t>
  </si>
  <si>
    <t>Φορέας / Grantee</t>
  </si>
  <si>
    <t>ΠΡΟΫΠΟΛΟΓΙΣΜΟΣ ΦΟΡΕΑ ΥΛΟΠΟΙΗΣΗΣ
GRANTEES' BUDGET</t>
  </si>
  <si>
    <r>
      <t xml:space="preserve">ΚΟΣΤΟΣ ΕΛΕΓΧΟΥ ΑΠΟ ΑΝΕΞΑΡΤΗΤΟ ΠΙΣΤΟΠΟΙΗΜΕΝΟ ΟΡΚΩΤΟ ΕΛΕΓΚΤΗ ΛΟΓΙΣΤΗ (ΤΟ ΚΟΣΤΟΣ ΔΕΝ ΜΠΟΡΕΙ ΝΑ ΥΠΕΡΒΑΙΝΕΙ ΤΟ 5% ΤΟΥ ΣΥΝΟΛΙΚΟΥ ΚΟΣΤΟΥΣ ΤΟΥ ΕΡΓΟΥ)
</t>
    </r>
    <r>
      <rPr>
        <b/>
        <sz val="11"/>
        <color theme="1"/>
        <rFont val="Calibri"/>
        <family val="2"/>
        <charset val="161"/>
        <scheme val="minor"/>
      </rPr>
      <t>ΠΡΟΑΙΡΕΤΙΚΟ ΓΙΑ ΕΡΓΑ ΜΙΚΡΗΣ ΚΛΙΜΑΚΑΣ ΜΕ ΠΡΟΫΠΟΛΟΓΙΣΜΟ ΜΙΚΡΟΤΕΡΟ ΤΩΝ  €30.000</t>
    </r>
    <r>
      <rPr>
        <sz val="11"/>
        <color theme="1"/>
        <rFont val="Calibri"/>
        <family val="2"/>
        <charset val="161"/>
        <scheme val="minor"/>
      </rPr>
      <t xml:space="preserve">
"COST OF AUDIT BY INDEPENDENT CERTIFIED ACCOUNTANT (THE COST MAY NOT EXCEED 5% OF THE TOTAL COST OF THE PROJECT)
</t>
    </r>
    <r>
      <rPr>
        <b/>
        <sz val="11"/>
        <color theme="1"/>
        <rFont val="Calibri"/>
        <family val="2"/>
        <charset val="161"/>
        <scheme val="minor"/>
      </rPr>
      <t>OPTIONAL FOR SMALL-SCALE PROJECTS WITH A BUDGET LESS THAN €30,000"</t>
    </r>
  </si>
  <si>
    <t>Έλεγχος έργου σύμφωνα με το Διεθνές Πρότυπο Συναφών Υπηρεσιών (ΔΠΣΥ) 4400
Audit according to the International Standard for Related Services (ISRS) 4400</t>
  </si>
  <si>
    <t>Η χιλιομετρική αποζημίωση στην Ελλάδα υπολογίζεται με 0,25 € / χμ ενώ στην Κύπρο με 0,36 € / χμ.</t>
  </si>
  <si>
    <t>Ημερήσιο κόστος διαμονής εντός Ελλάδας ορίζεται σε € 107 ενώ στην Κύπρο σε € 120.</t>
  </si>
  <si>
    <t>Ημερήσιο κόστος διατροφής και τοπικών μετακινήσεων στον τόο προορισμού, για την Ελλάδα ορίζεται σε € 82 ενώ στην Κύπρο σε € 88.</t>
  </si>
  <si>
    <t>The daily cost of accommodation in Greece is set at € 107 and in Cyprus at € 120.</t>
  </si>
  <si>
    <t>The daily cost for meals and local transport to the place of the destination for Greece is set at € 82, while in Cyprus at € 88.</t>
  </si>
  <si>
    <t>The mileage compensation in Greece is calculated at 0,25 €/km while in Cyprus at 0,36 € /km.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</si>
</sst>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\ &quot;€&quot;"/>
    <numFmt numFmtId="168" formatCode="_-* #,##0.00\ &quot;€&quot;_-;\-* #,##0.00\ &quot;€&quot;_-;_-* &quot;-&quot;\ &quot;€&quot;_-;_-@_-"/>
    <numFmt numFmtId="169" formatCode="#,##0.0000"/>
    <numFmt numFmtId="170" formatCode="_-* #,##0\ &quot;€&quot;_-;\-* #,##0\ &quot;€&quot;_-;_-* &quot;-&quot;??\ &quot;€&quot;_-;_-@_-"/>
  </numFmts>
  <fonts count="4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2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theme="1"/>
      <name val="Andalus"/>
      <family val="1"/>
    </font>
    <font>
      <b/>
      <sz val="11"/>
      <color theme="1"/>
      <name val="Calibri"/>
      <family val="2"/>
      <charset val="161"/>
    </font>
    <font>
      <b/>
      <sz val="20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b/>
      <i/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sz val="24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i/>
      <sz val="17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gray125">
        <fgColor auto="1"/>
        <bgColor theme="0" tint="-0.499984740745262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3">
    <xf numFmtId="0" fontId="0" fillId="0" borderId="0" xfId="0"/>
    <xf numFmtId="0" fontId="0" fillId="6" borderId="0" xfId="0" applyFill="1" applyProtection="1">
      <protection hidden="1"/>
    </xf>
    <xf numFmtId="0" fontId="0" fillId="6" borderId="2" xfId="0" applyFill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30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38" fontId="3" fillId="0" borderId="34" xfId="0" applyNumberFormat="1" applyFont="1" applyBorder="1" applyAlignment="1" applyProtection="1">
      <alignment vertical="center"/>
      <protection locked="0"/>
    </xf>
    <xf numFmtId="38" fontId="3" fillId="0" borderId="9" xfId="0" applyNumberFormat="1" applyFont="1" applyBorder="1" applyAlignment="1" applyProtection="1">
      <alignment vertical="center"/>
      <protection locked="0"/>
    </xf>
    <xf numFmtId="38" fontId="3" fillId="0" borderId="13" xfId="0" applyNumberFormat="1" applyFont="1" applyBorder="1" applyAlignment="1" applyProtection="1">
      <alignment vertical="center"/>
      <protection hidden="1"/>
    </xf>
    <xf numFmtId="0" fontId="3" fillId="8" borderId="18" xfId="0" applyFont="1" applyFill="1" applyBorder="1" applyAlignment="1" applyProtection="1">
      <alignment vertical="center"/>
      <protection hidden="1"/>
    </xf>
    <xf numFmtId="0" fontId="3" fillId="8" borderId="14" xfId="0" applyFont="1" applyFill="1" applyBorder="1" applyAlignment="1" applyProtection="1">
      <alignment vertical="center"/>
      <protection hidden="1"/>
    </xf>
    <xf numFmtId="0" fontId="3" fillId="8" borderId="3" xfId="0" applyFont="1" applyFill="1" applyBorder="1" applyAlignment="1" applyProtection="1">
      <alignment vertical="center"/>
      <protection hidden="1"/>
    </xf>
    <xf numFmtId="4" fontId="3" fillId="0" borderId="20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60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54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20" fillId="0" borderId="35" xfId="0" applyFont="1" applyBorder="1" applyAlignment="1" applyProtection="1">
      <alignment horizontal="center" vertical="center" wrapText="1"/>
      <protection hidden="1"/>
    </xf>
    <xf numFmtId="0" fontId="20" fillId="0" borderId="44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Alignment="1" applyProtection="1">
      <alignment horizontal="center" vertical="center" wrapText="1"/>
      <protection hidden="1"/>
    </xf>
    <xf numFmtId="0" fontId="20" fillId="0" borderId="21" xfId="0" applyFont="1" applyBorder="1" applyAlignment="1" applyProtection="1">
      <alignment horizontal="center" vertical="center" wrapText="1"/>
      <protection hidden="1"/>
    </xf>
    <xf numFmtId="0" fontId="20" fillId="0" borderId="39" xfId="0" applyFont="1" applyBorder="1" applyAlignment="1" applyProtection="1">
      <alignment horizontal="center" vertical="center" wrapText="1"/>
      <protection hidden="1"/>
    </xf>
    <xf numFmtId="0" fontId="20" fillId="0" borderId="45" xfId="0" applyFont="1" applyBorder="1" applyAlignment="1" applyProtection="1">
      <alignment horizontal="center" vertical="center" wrapText="1"/>
      <protection hidden="1"/>
    </xf>
    <xf numFmtId="0" fontId="20" fillId="0" borderId="51" xfId="0" applyFont="1" applyBorder="1" applyAlignment="1" applyProtection="1">
      <alignment horizontal="center" vertical="center" wrapText="1"/>
      <protection hidden="1"/>
    </xf>
    <xf numFmtId="0" fontId="18" fillId="0" borderId="48" xfId="0" applyFont="1" applyBorder="1" applyAlignment="1" applyProtection="1">
      <alignment horizontal="left"/>
      <protection locked="0"/>
    </xf>
    <xf numFmtId="38" fontId="18" fillId="0" borderId="11" xfId="0" applyNumberFormat="1" applyFont="1" applyBorder="1" applyProtection="1">
      <protection locked="0"/>
    </xf>
    <xf numFmtId="38" fontId="18" fillId="0" borderId="19" xfId="0" applyNumberFormat="1" applyFont="1" applyBorder="1" applyProtection="1">
      <protection locked="0"/>
    </xf>
    <xf numFmtId="0" fontId="18" fillId="0" borderId="43" xfId="0" applyFont="1" applyBorder="1" applyAlignment="1" applyProtection="1">
      <alignment horizontal="left"/>
      <protection locked="0"/>
    </xf>
    <xf numFmtId="0" fontId="18" fillId="8" borderId="13" xfId="0" applyFont="1" applyFill="1" applyBorder="1" applyProtection="1">
      <protection hidden="1"/>
    </xf>
    <xf numFmtId="0" fontId="18" fillId="8" borderId="2" xfId="0" applyFont="1" applyFill="1" applyBorder="1" applyProtection="1">
      <protection hidden="1"/>
    </xf>
    <xf numFmtId="0" fontId="18" fillId="8" borderId="50" xfId="0" applyFont="1" applyFill="1" applyBorder="1" applyProtection="1">
      <protection hidden="1"/>
    </xf>
    <xf numFmtId="0" fontId="20" fillId="0" borderId="47" xfId="0" applyFont="1" applyBorder="1" applyAlignment="1" applyProtection="1">
      <alignment horizontal="center" vertical="center" wrapText="1"/>
      <protection hidden="1"/>
    </xf>
    <xf numFmtId="164" fontId="18" fillId="7" borderId="13" xfId="0" applyNumberFormat="1" applyFont="1" applyFill="1" applyBorder="1" applyProtection="1">
      <protection hidden="1"/>
    </xf>
    <xf numFmtId="164" fontId="18" fillId="7" borderId="18" xfId="0" applyNumberFormat="1" applyFont="1" applyFill="1" applyBorder="1" applyProtection="1">
      <protection hidden="1"/>
    </xf>
    <xf numFmtId="0" fontId="18" fillId="8" borderId="54" xfId="0" applyFont="1" applyFill="1" applyBorder="1" applyProtection="1">
      <protection hidden="1"/>
    </xf>
    <xf numFmtId="0" fontId="3" fillId="8" borderId="54" xfId="0" applyFont="1" applyFill="1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4" fontId="3" fillId="0" borderId="37" xfId="0" applyNumberFormat="1" applyFont="1" applyBorder="1" applyAlignment="1" applyProtection="1">
      <alignment vertical="center"/>
      <protection locked="0"/>
    </xf>
    <xf numFmtId="4" fontId="3" fillId="0" borderId="21" xfId="0" applyNumberFormat="1" applyFont="1" applyBorder="1" applyAlignment="1" applyProtection="1">
      <alignment vertical="center"/>
      <protection locked="0"/>
    </xf>
    <xf numFmtId="0" fontId="0" fillId="6" borderId="0" xfId="0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vertical="center"/>
      <protection hidden="1"/>
    </xf>
    <xf numFmtId="38" fontId="3" fillId="0" borderId="38" xfId="0" applyNumberFormat="1" applyFont="1" applyBorder="1" applyAlignment="1" applyProtection="1">
      <alignment vertical="center"/>
      <protection locked="0"/>
    </xf>
    <xf numFmtId="4" fontId="6" fillId="6" borderId="0" xfId="0" applyNumberFormat="1" applyFont="1" applyFill="1" applyProtection="1">
      <protection hidden="1"/>
    </xf>
    <xf numFmtId="1" fontId="4" fillId="6" borderId="0" xfId="0" applyNumberFormat="1" applyFont="1" applyFill="1" applyAlignment="1" applyProtection="1">
      <alignment horizontal="right" vertical="center"/>
      <protection hidden="1"/>
    </xf>
    <xf numFmtId="0" fontId="0" fillId="0" borderId="53" xfId="0" applyBorder="1" applyAlignment="1" applyProtection="1">
      <alignment vertical="center"/>
      <protection hidden="1"/>
    </xf>
    <xf numFmtId="0" fontId="9" fillId="6" borderId="7" xfId="0" applyFont="1" applyFill="1" applyBorder="1" applyAlignment="1" applyProtection="1">
      <alignment horizontal="center" vertical="center"/>
      <protection hidden="1"/>
    </xf>
    <xf numFmtId="0" fontId="8" fillId="4" borderId="59" xfId="0" applyFont="1" applyFill="1" applyBorder="1" applyAlignment="1" applyProtection="1">
      <alignment horizontal="center" vertical="center" wrapText="1"/>
      <protection hidden="1"/>
    </xf>
    <xf numFmtId="167" fontId="18" fillId="0" borderId="19" xfId="0" applyNumberFormat="1" applyFont="1" applyBorder="1" applyProtection="1">
      <protection locked="0"/>
    </xf>
    <xf numFmtId="167" fontId="18" fillId="0" borderId="48" xfId="0" applyNumberFormat="1" applyFont="1" applyBorder="1" applyProtection="1">
      <protection locked="0"/>
    </xf>
    <xf numFmtId="167" fontId="18" fillId="0" borderId="11" xfId="0" applyNumberFormat="1" applyFont="1" applyBorder="1" applyProtection="1">
      <protection locked="0"/>
    </xf>
    <xf numFmtId="167" fontId="18" fillId="0" borderId="61" xfId="0" applyNumberFormat="1" applyFont="1" applyBorder="1" applyProtection="1">
      <protection locked="0"/>
    </xf>
    <xf numFmtId="168" fontId="18" fillId="7" borderId="52" xfId="0" applyNumberFormat="1" applyFont="1" applyFill="1" applyBorder="1" applyProtection="1">
      <protection hidden="1"/>
    </xf>
    <xf numFmtId="168" fontId="18" fillId="7" borderId="14" xfId="0" applyNumberFormat="1" applyFont="1" applyFill="1" applyBorder="1" applyProtection="1">
      <protection hidden="1"/>
    </xf>
    <xf numFmtId="168" fontId="24" fillId="7" borderId="51" xfId="0" applyNumberFormat="1" applyFont="1" applyFill="1" applyBorder="1" applyProtection="1">
      <protection hidden="1"/>
    </xf>
    <xf numFmtId="168" fontId="18" fillId="7" borderId="12" xfId="0" applyNumberFormat="1" applyFont="1" applyFill="1" applyBorder="1" applyProtection="1">
      <protection hidden="1"/>
    </xf>
    <xf numFmtId="168" fontId="3" fillId="0" borderId="37" xfId="0" applyNumberFormat="1" applyFont="1" applyBorder="1" applyAlignment="1" applyProtection="1">
      <alignment vertical="center"/>
      <protection locked="0"/>
    </xf>
    <xf numFmtId="168" fontId="3" fillId="0" borderId="20" xfId="0" applyNumberFormat="1" applyFont="1" applyBorder="1" applyAlignment="1" applyProtection="1">
      <alignment vertical="center"/>
      <protection locked="0"/>
    </xf>
    <xf numFmtId="168" fontId="3" fillId="0" borderId="21" xfId="0" applyNumberFormat="1" applyFont="1" applyBorder="1" applyAlignment="1" applyProtection="1">
      <alignment vertical="center"/>
      <protection locked="0"/>
    </xf>
    <xf numFmtId="168" fontId="10" fillId="7" borderId="56" xfId="0" applyNumberFormat="1" applyFont="1" applyFill="1" applyBorder="1" applyAlignment="1" applyProtection="1">
      <alignment vertical="center"/>
      <protection hidden="1"/>
    </xf>
    <xf numFmtId="10" fontId="3" fillId="0" borderId="37" xfId="1" applyNumberFormat="1" applyFont="1" applyBorder="1" applyAlignment="1" applyProtection="1">
      <alignment vertical="center"/>
      <protection locked="0"/>
    </xf>
    <xf numFmtId="10" fontId="3" fillId="0" borderId="20" xfId="1" applyNumberFormat="1" applyFont="1" applyBorder="1" applyAlignment="1" applyProtection="1">
      <alignment vertical="center"/>
      <protection locked="0"/>
    </xf>
    <xf numFmtId="10" fontId="3" fillId="0" borderId="21" xfId="1" applyNumberFormat="1" applyFont="1" applyBorder="1" applyAlignment="1" applyProtection="1">
      <alignment vertical="center"/>
      <protection locked="0"/>
    </xf>
    <xf numFmtId="10" fontId="3" fillId="0" borderId="35" xfId="1" applyNumberFormat="1" applyFont="1" applyBorder="1" applyAlignment="1" applyProtection="1">
      <alignment vertical="center"/>
      <protection locked="0"/>
    </xf>
    <xf numFmtId="10" fontId="3" fillId="0" borderId="10" xfId="1" applyNumberFormat="1" applyFont="1" applyBorder="1" applyAlignment="1" applyProtection="1">
      <alignment vertical="center"/>
      <protection locked="0"/>
    </xf>
    <xf numFmtId="10" fontId="3" fillId="0" borderId="39" xfId="1" applyNumberFormat="1" applyFont="1" applyBorder="1" applyAlignment="1" applyProtection="1">
      <alignment vertical="center"/>
      <protection locked="0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9" fontId="28" fillId="0" borderId="0" xfId="0" applyNumberFormat="1" applyFont="1" applyProtection="1">
      <protection hidden="1"/>
    </xf>
    <xf numFmtId="0" fontId="0" fillId="0" borderId="9" xfId="0" applyBorder="1" applyAlignment="1" applyProtection="1">
      <alignment vertical="center"/>
      <protection hidden="1"/>
    </xf>
    <xf numFmtId="4" fontId="28" fillId="0" borderId="10" xfId="0" applyNumberFormat="1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vertical="center"/>
      <protection hidden="1"/>
    </xf>
    <xf numFmtId="4" fontId="28" fillId="0" borderId="39" xfId="0" applyNumberFormat="1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vertical="center"/>
      <protection hidden="1"/>
    </xf>
    <xf numFmtId="4" fontId="28" fillId="0" borderId="12" xfId="0" applyNumberFormat="1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0" fillId="0" borderId="50" xfId="0" applyBorder="1" applyAlignment="1" applyProtection="1">
      <alignment vertical="center"/>
      <protection hidden="1"/>
    </xf>
    <xf numFmtId="0" fontId="0" fillId="0" borderId="51" xfId="0" applyBorder="1" applyAlignment="1" applyProtection="1">
      <alignment vertical="center"/>
      <protection hidden="1"/>
    </xf>
    <xf numFmtId="4" fontId="3" fillId="0" borderId="46" xfId="0" applyNumberFormat="1" applyFont="1" applyBorder="1" applyAlignment="1" applyProtection="1">
      <alignment vertical="center"/>
      <protection locked="0"/>
    </xf>
    <xf numFmtId="4" fontId="3" fillId="0" borderId="43" xfId="0" applyNumberFormat="1" applyFont="1" applyBorder="1" applyAlignment="1" applyProtection="1">
      <alignment vertical="center"/>
      <protection locked="0"/>
    </xf>
    <xf numFmtId="4" fontId="3" fillId="0" borderId="47" xfId="0" applyNumberFormat="1" applyFont="1" applyBorder="1" applyAlignment="1" applyProtection="1">
      <alignment vertical="center"/>
      <protection locked="0"/>
    </xf>
    <xf numFmtId="4" fontId="33" fillId="3" borderId="8" xfId="0" applyNumberFormat="1" applyFont="1" applyFill="1" applyBorder="1" applyAlignment="1" applyProtection="1">
      <alignment vertical="center"/>
      <protection hidden="1"/>
    </xf>
    <xf numFmtId="9" fontId="10" fillId="4" borderId="59" xfId="1" applyFont="1" applyFill="1" applyBorder="1" applyAlignment="1" applyProtection="1">
      <alignment horizontal="center" vertical="center" wrapText="1"/>
      <protection hidden="1"/>
    </xf>
    <xf numFmtId="168" fontId="11" fillId="7" borderId="39" xfId="0" applyNumberFormat="1" applyFont="1" applyFill="1" applyBorder="1" applyAlignment="1" applyProtection="1">
      <alignment vertical="center"/>
      <protection hidden="1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4" fillId="6" borderId="0" xfId="0" applyFont="1" applyFill="1" applyAlignment="1" applyProtection="1">
      <alignment horizontal="right" vertical="center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wrapText="1"/>
      <protection hidden="1"/>
    </xf>
    <xf numFmtId="0" fontId="20" fillId="0" borderId="34" xfId="0" applyFont="1" applyBorder="1" applyAlignment="1" applyProtection="1">
      <alignment horizontal="center" vertical="center" wrapText="1"/>
      <protection hidden="1"/>
    </xf>
    <xf numFmtId="0" fontId="20" fillId="0" borderId="37" xfId="0" applyFont="1" applyBorder="1" applyAlignment="1" applyProtection="1">
      <alignment horizontal="center" vertical="center" wrapText="1"/>
      <protection hidden="1"/>
    </xf>
    <xf numFmtId="0" fontId="20" fillId="0" borderId="46" xfId="0" applyFont="1" applyBorder="1" applyAlignment="1" applyProtection="1">
      <alignment horizontal="center" vertical="center" wrapText="1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/>
      <protection hidden="1"/>
    </xf>
    <xf numFmtId="0" fontId="29" fillId="0" borderId="61" xfId="0" applyFont="1" applyBorder="1" applyProtection="1">
      <protection hidden="1"/>
    </xf>
    <xf numFmtId="0" fontId="9" fillId="0" borderId="52" xfId="0" applyFont="1" applyBorder="1" applyAlignment="1" applyProtection="1">
      <alignment horizontal="left" vertical="center"/>
      <protection locked="0"/>
    </xf>
    <xf numFmtId="168" fontId="19" fillId="7" borderId="52" xfId="0" applyNumberFormat="1" applyFont="1" applyFill="1" applyBorder="1" applyAlignment="1" applyProtection="1">
      <alignment vertical="center"/>
      <protection hidden="1"/>
    </xf>
    <xf numFmtId="0" fontId="28" fillId="0" borderId="0" xfId="0" applyFont="1" applyAlignment="1" applyProtection="1">
      <alignment wrapText="1"/>
      <protection hidden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169" fontId="0" fillId="6" borderId="0" xfId="0" applyNumberFormat="1" applyFill="1" applyProtection="1">
      <protection hidden="1"/>
    </xf>
    <xf numFmtId="0" fontId="11" fillId="2" borderId="1" xfId="0" applyFont="1" applyFill="1" applyBorder="1" applyAlignment="1" applyProtection="1">
      <alignment horizontal="right" vertical="center" wrapText="1"/>
      <protection hidden="1"/>
    </xf>
    <xf numFmtId="0" fontId="11" fillId="6" borderId="1" xfId="0" applyFont="1" applyFill="1" applyBorder="1" applyAlignment="1" applyProtection="1">
      <alignment horizontal="right" vertical="center" wrapText="1"/>
      <protection hidden="1"/>
    </xf>
    <xf numFmtId="168" fontId="3" fillId="7" borderId="50" xfId="0" applyNumberFormat="1" applyFont="1" applyFill="1" applyBorder="1" applyAlignment="1" applyProtection="1">
      <alignment vertical="center"/>
      <protection locked="0"/>
    </xf>
    <xf numFmtId="0" fontId="34" fillId="6" borderId="0" xfId="0" applyFont="1" applyFill="1" applyProtection="1">
      <protection hidden="1"/>
    </xf>
    <xf numFmtId="0" fontId="31" fillId="6" borderId="0" xfId="0" applyFont="1" applyFill="1" applyProtection="1">
      <protection hidden="1"/>
    </xf>
    <xf numFmtId="4" fontId="7" fillId="3" borderId="52" xfId="0" applyNumberFormat="1" applyFont="1" applyFill="1" applyBorder="1" applyAlignment="1" applyProtection="1">
      <alignment vertical="center" wrapText="1"/>
      <protection hidden="1"/>
    </xf>
    <xf numFmtId="10" fontId="7" fillId="3" borderId="52" xfId="1" applyNumberFormat="1" applyFont="1" applyFill="1" applyBorder="1" applyAlignment="1" applyProtection="1">
      <alignment vertical="center" wrapText="1"/>
      <protection hidden="1"/>
    </xf>
    <xf numFmtId="4" fontId="30" fillId="2" borderId="51" xfId="0" applyNumberFormat="1" applyFont="1" applyFill="1" applyBorder="1" applyAlignment="1" applyProtection="1">
      <alignment vertical="center" wrapText="1"/>
      <protection hidden="1"/>
    </xf>
    <xf numFmtId="10" fontId="30" fillId="2" borderId="51" xfId="1" applyNumberFormat="1" applyFont="1" applyFill="1" applyBorder="1" applyAlignment="1" applyProtection="1">
      <alignment vertical="center" wrapText="1"/>
      <protection hidden="1"/>
    </xf>
    <xf numFmtId="4" fontId="7" fillId="3" borderId="8" xfId="0" applyNumberFormat="1" applyFont="1" applyFill="1" applyBorder="1" applyAlignment="1" applyProtection="1">
      <alignment vertical="center" wrapText="1"/>
      <protection hidden="1"/>
    </xf>
    <xf numFmtId="10" fontId="7" fillId="3" borderId="8" xfId="1" applyNumberFormat="1" applyFont="1" applyFill="1" applyBorder="1" applyAlignment="1" applyProtection="1">
      <alignment vertical="center" wrapText="1"/>
      <protection hidden="1"/>
    </xf>
    <xf numFmtId="0" fontId="30" fillId="2" borderId="53" xfId="0" applyFont="1" applyFill="1" applyBorder="1" applyAlignment="1" applyProtection="1">
      <alignment vertical="center" wrapText="1"/>
      <protection hidden="1"/>
    </xf>
    <xf numFmtId="0" fontId="30" fillId="2" borderId="51" xfId="0" applyFont="1" applyFill="1" applyBorder="1" applyAlignment="1" applyProtection="1">
      <alignment vertical="center" wrapText="1"/>
      <protection hidden="1"/>
    </xf>
    <xf numFmtId="0" fontId="7" fillId="3" borderId="52" xfId="0" applyFont="1" applyFill="1" applyBorder="1" applyAlignment="1" applyProtection="1">
      <alignment vertical="center" wrapText="1"/>
      <protection hidden="1"/>
    </xf>
    <xf numFmtId="0" fontId="7" fillId="3" borderId="8" xfId="0" applyFont="1" applyFill="1" applyBorder="1" applyAlignment="1" applyProtection="1">
      <alignment vertical="center" wrapText="1"/>
      <protection hidden="1"/>
    </xf>
    <xf numFmtId="0" fontId="30" fillId="2" borderId="52" xfId="0" applyFont="1" applyFill="1" applyBorder="1" applyAlignment="1" applyProtection="1">
      <alignment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left" vertical="center" wrapText="1"/>
      <protection hidden="1"/>
    </xf>
    <xf numFmtId="4" fontId="7" fillId="3" borderId="50" xfId="0" applyNumberFormat="1" applyFont="1" applyFill="1" applyBorder="1" applyAlignment="1" applyProtection="1">
      <alignment vertical="center" wrapText="1"/>
      <protection hidden="1"/>
    </xf>
    <xf numFmtId="4" fontId="30" fillId="2" borderId="52" xfId="0" applyNumberFormat="1" applyFont="1" applyFill="1" applyBorder="1" applyProtection="1">
      <protection hidden="1"/>
    </xf>
    <xf numFmtId="10" fontId="30" fillId="2" borderId="52" xfId="1" applyNumberFormat="1" applyFont="1" applyFill="1" applyBorder="1" applyProtection="1">
      <protection hidden="1"/>
    </xf>
    <xf numFmtId="0" fontId="7" fillId="0" borderId="8" xfId="0" applyFont="1" applyBorder="1" applyAlignment="1" applyProtection="1">
      <alignment horizontal="center"/>
      <protection hidden="1"/>
    </xf>
    <xf numFmtId="4" fontId="30" fillId="2" borderId="53" xfId="0" applyNumberFormat="1" applyFont="1" applyFill="1" applyBorder="1" applyProtection="1">
      <protection hidden="1"/>
    </xf>
    <xf numFmtId="10" fontId="30" fillId="2" borderId="53" xfId="1" applyNumberFormat="1" applyFont="1" applyFill="1" applyBorder="1" applyProtection="1">
      <protection hidden="1"/>
    </xf>
    <xf numFmtId="4" fontId="30" fillId="2" borderId="5" xfId="0" applyNumberFormat="1" applyFont="1" applyFill="1" applyBorder="1" applyProtection="1">
      <protection hidden="1"/>
    </xf>
    <xf numFmtId="0" fontId="30" fillId="6" borderId="0" xfId="0" applyFont="1" applyFill="1" applyProtection="1"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0" fontId="4" fillId="6" borderId="17" xfId="0" applyFont="1" applyFill="1" applyBorder="1" applyAlignment="1" applyProtection="1">
      <alignment vertical="center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4" fontId="33" fillId="3" borderId="3" xfId="0" applyNumberFormat="1" applyFont="1" applyFill="1" applyBorder="1" applyAlignment="1" applyProtection="1">
      <alignment vertical="center"/>
      <protection hidden="1"/>
    </xf>
    <xf numFmtId="10" fontId="33" fillId="12" borderId="8" xfId="1" applyNumberFormat="1" applyFont="1" applyFill="1" applyBorder="1" applyAlignment="1" applyProtection="1">
      <alignment horizontal="center" vertical="center"/>
      <protection hidden="1"/>
    </xf>
    <xf numFmtId="10" fontId="33" fillId="3" borderId="8" xfId="1" applyNumberFormat="1" applyFont="1" applyFill="1" applyBorder="1" applyAlignment="1" applyProtection="1">
      <alignment horizontal="center" vertical="center"/>
      <protection hidden="1"/>
    </xf>
    <xf numFmtId="14" fontId="33" fillId="5" borderId="8" xfId="1" applyNumberFormat="1" applyFont="1" applyFill="1" applyBorder="1" applyAlignment="1" applyProtection="1">
      <alignment horizontal="center" vertical="center"/>
      <protection locked="0"/>
    </xf>
    <xf numFmtId="0" fontId="36" fillId="2" borderId="55" xfId="0" applyFont="1" applyFill="1" applyBorder="1" applyAlignment="1" applyProtection="1">
      <alignment vertical="center" wrapText="1"/>
      <protection hidden="1"/>
    </xf>
    <xf numFmtId="0" fontId="3" fillId="6" borderId="0" xfId="0" applyFont="1" applyFill="1" applyProtection="1">
      <protection hidden="1"/>
    </xf>
    <xf numFmtId="0" fontId="9" fillId="0" borderId="34" xfId="0" applyFont="1" applyBorder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vertical="center" wrapText="1"/>
      <protection hidden="1"/>
    </xf>
    <xf numFmtId="0" fontId="13" fillId="6" borderId="0" xfId="0" applyFont="1" applyFill="1" applyProtection="1"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24" fillId="6" borderId="0" xfId="0" applyFont="1" applyFill="1" applyProtection="1">
      <protection hidden="1"/>
    </xf>
    <xf numFmtId="0" fontId="26" fillId="6" borderId="0" xfId="3" applyFill="1" applyProtection="1"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Protection="1">
      <protection hidden="1"/>
    </xf>
    <xf numFmtId="0" fontId="19" fillId="6" borderId="0" xfId="0" applyFont="1" applyFill="1" applyProtection="1">
      <protection hidden="1"/>
    </xf>
    <xf numFmtId="0" fontId="21" fillId="6" borderId="0" xfId="0" applyFont="1" applyFill="1" applyProtection="1">
      <protection hidden="1"/>
    </xf>
    <xf numFmtId="0" fontId="25" fillId="6" borderId="0" xfId="0" applyFont="1" applyFill="1" applyProtection="1"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12" fillId="6" borderId="0" xfId="0" applyFont="1" applyFill="1" applyAlignment="1" applyProtection="1">
      <alignment vertical="center" wrapText="1"/>
      <protection hidden="1"/>
    </xf>
    <xf numFmtId="0" fontId="20" fillId="0" borderId="51" xfId="0" quotePrefix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2" fillId="2" borderId="59" xfId="0" applyFont="1" applyFill="1" applyBorder="1" applyAlignment="1" applyProtection="1">
      <alignment horizontal="left" vertical="center" wrapText="1"/>
      <protection hidden="1"/>
    </xf>
    <xf numFmtId="0" fontId="39" fillId="6" borderId="0" xfId="0" applyFont="1" applyFill="1" applyProtection="1">
      <protection hidden="1"/>
    </xf>
    <xf numFmtId="0" fontId="40" fillId="6" borderId="0" xfId="0" applyFont="1" applyFill="1" applyAlignment="1" applyProtection="1">
      <alignment vertical="center" wrapText="1"/>
      <protection hidden="1"/>
    </xf>
    <xf numFmtId="0" fontId="3" fillId="0" borderId="52" xfId="0" applyFont="1" applyBorder="1" applyAlignment="1" applyProtection="1">
      <alignment vertical="center"/>
      <protection hidden="1"/>
    </xf>
    <xf numFmtId="9" fontId="3" fillId="0" borderId="52" xfId="1" applyFont="1" applyBorder="1" applyAlignment="1" applyProtection="1">
      <alignment vertical="center"/>
      <protection locked="0"/>
    </xf>
    <xf numFmtId="38" fontId="3" fillId="0" borderId="31" xfId="0" applyNumberFormat="1" applyFont="1" applyBorder="1" applyAlignment="1" applyProtection="1">
      <alignment vertical="center"/>
      <protection locked="0"/>
    </xf>
    <xf numFmtId="167" fontId="3" fillId="0" borderId="19" xfId="0" applyNumberFormat="1" applyFont="1" applyBorder="1" applyAlignment="1" applyProtection="1">
      <alignment vertical="center"/>
      <protection locked="0"/>
    </xf>
    <xf numFmtId="167" fontId="3" fillId="0" borderId="48" xfId="0" applyNumberFormat="1" applyFont="1" applyBorder="1" applyAlignment="1" applyProtection="1">
      <alignment vertical="center"/>
      <protection locked="0"/>
    </xf>
    <xf numFmtId="168" fontId="3" fillId="7" borderId="12" xfId="0" applyNumberFormat="1" applyFont="1" applyFill="1" applyBorder="1" applyAlignment="1" applyProtection="1">
      <alignment vertical="center"/>
      <protection hidden="1"/>
    </xf>
    <xf numFmtId="168" fontId="3" fillId="0" borderId="48" xfId="0" applyNumberFormat="1" applyFont="1" applyBorder="1" applyAlignment="1" applyProtection="1">
      <alignment vertical="center"/>
      <protection locked="0"/>
    </xf>
    <xf numFmtId="9" fontId="3" fillId="0" borderId="53" xfId="1" applyFont="1" applyBorder="1" applyAlignment="1" applyProtection="1">
      <alignment vertical="center"/>
      <protection locked="0"/>
    </xf>
    <xf numFmtId="38" fontId="3" fillId="0" borderId="32" xfId="0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vertical="center"/>
      <protection locked="0"/>
    </xf>
    <xf numFmtId="167" fontId="3" fillId="0" borderId="43" xfId="0" applyNumberFormat="1" applyFont="1" applyBorder="1" applyAlignment="1" applyProtection="1">
      <alignment vertical="center"/>
      <protection locked="0"/>
    </xf>
    <xf numFmtId="168" fontId="3" fillId="7" borderId="10" xfId="0" applyNumberFormat="1" applyFont="1" applyFill="1" applyBorder="1" applyAlignment="1" applyProtection="1">
      <alignment vertical="center"/>
      <protection hidden="1"/>
    </xf>
    <xf numFmtId="168" fontId="3" fillId="0" borderId="43" xfId="0" applyNumberFormat="1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vertical="center"/>
      <protection hidden="1"/>
    </xf>
    <xf numFmtId="0" fontId="3" fillId="8" borderId="50" xfId="0" applyFont="1" applyFill="1" applyBorder="1" applyAlignment="1" applyProtection="1">
      <alignment vertical="center"/>
      <protection hidden="1"/>
    </xf>
    <xf numFmtId="38" fontId="3" fillId="7" borderId="36" xfId="0" applyNumberFormat="1" applyFont="1" applyFill="1" applyBorder="1" applyAlignment="1" applyProtection="1">
      <alignment vertical="center"/>
      <protection hidden="1"/>
    </xf>
    <xf numFmtId="0" fontId="3" fillId="8" borderId="37" xfId="0" applyFont="1" applyFill="1" applyBorder="1" applyAlignment="1" applyProtection="1">
      <alignment vertical="center"/>
      <protection hidden="1"/>
    </xf>
    <xf numFmtId="0" fontId="3" fillId="8" borderId="46" xfId="0" applyFont="1" applyFill="1" applyBorder="1" applyAlignment="1" applyProtection="1">
      <alignment vertical="center"/>
      <protection hidden="1"/>
    </xf>
    <xf numFmtId="0" fontId="3" fillId="8" borderId="35" xfId="0" applyFont="1" applyFill="1" applyBorder="1" applyAlignment="1" applyProtection="1">
      <alignment vertical="center"/>
      <protection hidden="1"/>
    </xf>
    <xf numFmtId="38" fontId="3" fillId="7" borderId="37" xfId="0" applyNumberFormat="1" applyFont="1" applyFill="1" applyBorder="1" applyAlignment="1" applyProtection="1">
      <alignment vertical="center"/>
      <protection hidden="1"/>
    </xf>
    <xf numFmtId="0" fontId="3" fillId="8" borderId="56" xfId="0" applyFont="1" applyFill="1" applyBorder="1" applyAlignment="1" applyProtection="1">
      <alignment vertical="center"/>
      <protection hidden="1"/>
    </xf>
    <xf numFmtId="0" fontId="3" fillId="8" borderId="40" xfId="0" applyFont="1" applyFill="1" applyBorder="1" applyAlignment="1" applyProtection="1">
      <alignment vertical="center"/>
      <protection hidden="1"/>
    </xf>
    <xf numFmtId="0" fontId="3" fillId="8" borderId="21" xfId="0" applyFont="1" applyFill="1" applyBorder="1" applyAlignment="1" applyProtection="1">
      <alignment vertical="center"/>
      <protection hidden="1"/>
    </xf>
    <xf numFmtId="0" fontId="3" fillId="8" borderId="47" xfId="0" applyFont="1" applyFill="1" applyBorder="1" applyAlignment="1" applyProtection="1">
      <alignment vertical="center"/>
      <protection hidden="1"/>
    </xf>
    <xf numFmtId="42" fontId="3" fillId="7" borderId="39" xfId="0" applyNumberFormat="1" applyFont="1" applyFill="1" applyBorder="1" applyAlignment="1" applyProtection="1">
      <alignment vertical="center"/>
      <protection hidden="1"/>
    </xf>
    <xf numFmtId="0" fontId="3" fillId="8" borderId="38" xfId="0" applyFont="1" applyFill="1" applyBorder="1" applyAlignment="1" applyProtection="1">
      <alignment vertical="center"/>
      <protection hidden="1"/>
    </xf>
    <xf numFmtId="168" fontId="3" fillId="7" borderId="39" xfId="0" applyNumberFormat="1" applyFont="1" applyFill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hidden="1"/>
    </xf>
    <xf numFmtId="0" fontId="8" fillId="0" borderId="58" xfId="0" applyFont="1" applyBorder="1" applyAlignment="1" applyProtection="1">
      <alignment horizontal="center" vertical="center" wrapText="1"/>
      <protection hidden="1"/>
    </xf>
    <xf numFmtId="3" fontId="33" fillId="3" borderId="8" xfId="1" applyNumberFormat="1" applyFont="1" applyFill="1" applyBorder="1" applyAlignment="1" applyProtection="1">
      <alignment horizontal="center" vertical="center" wrapText="1"/>
      <protection hidden="1"/>
    </xf>
    <xf numFmtId="4" fontId="33" fillId="3" borderId="8" xfId="0" applyNumberFormat="1" applyFont="1" applyFill="1" applyBorder="1" applyAlignment="1" applyProtection="1">
      <alignment horizontal="center" vertical="center" wrapText="1"/>
      <protection hidden="1"/>
    </xf>
    <xf numFmtId="4" fontId="33" fillId="3" borderId="8" xfId="0" applyNumberFormat="1" applyFont="1" applyFill="1" applyBorder="1" applyAlignment="1" applyProtection="1">
      <alignment horizontal="center" vertical="center"/>
      <protection hidden="1"/>
    </xf>
    <xf numFmtId="4" fontId="33" fillId="3" borderId="56" xfId="0" applyNumberFormat="1" applyFont="1" applyFill="1" applyBorder="1" applyAlignment="1" applyProtection="1">
      <alignment horizontal="center" vertic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4" fontId="38" fillId="11" borderId="8" xfId="0" applyNumberFormat="1" applyFont="1" applyFill="1" applyBorder="1" applyAlignment="1" applyProtection="1">
      <alignment vertical="center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 applyProtection="1">
      <alignment horizontal="left" wrapText="1"/>
      <protection locked="0"/>
    </xf>
    <xf numFmtId="0" fontId="18" fillId="0" borderId="20" xfId="0" applyFont="1" applyBorder="1" applyAlignment="1" applyProtection="1">
      <alignment horizontal="left" wrapText="1"/>
      <protection locked="0"/>
    </xf>
    <xf numFmtId="0" fontId="0" fillId="6" borderId="17" xfId="0" applyFill="1" applyBorder="1" applyProtection="1"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vertical="center"/>
      <protection hidden="1"/>
    </xf>
    <xf numFmtId="0" fontId="9" fillId="0" borderId="45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8" fillId="10" borderId="34" xfId="0" applyFont="1" applyFill="1" applyBorder="1" applyAlignment="1" applyProtection="1">
      <alignment horizontal="center" vertical="center"/>
      <protection hidden="1"/>
    </xf>
    <xf numFmtId="4" fontId="10" fillId="6" borderId="0" xfId="0" applyNumberFormat="1" applyFont="1" applyFill="1" applyAlignment="1" applyProtection="1">
      <alignment vertical="center" wrapText="1"/>
      <protection hidden="1"/>
    </xf>
    <xf numFmtId="168" fontId="3" fillId="13" borderId="52" xfId="0" applyNumberFormat="1" applyFont="1" applyFill="1" applyBorder="1" applyAlignment="1" applyProtection="1">
      <alignment vertical="center"/>
      <protection locked="0"/>
    </xf>
    <xf numFmtId="0" fontId="9" fillId="0" borderId="64" xfId="0" applyFont="1" applyBorder="1" applyAlignment="1" applyProtection="1">
      <alignment horizontal="left" vertical="center" wrapText="1"/>
      <protection locked="0"/>
    </xf>
    <xf numFmtId="168" fontId="3" fillId="7" borderId="52" xfId="0" applyNumberFormat="1" applyFon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hidden="1"/>
    </xf>
    <xf numFmtId="4" fontId="10" fillId="0" borderId="4" xfId="0" applyNumberFormat="1" applyFont="1" applyBorder="1" applyAlignment="1" applyProtection="1">
      <alignment vertical="center"/>
      <protection hidden="1"/>
    </xf>
    <xf numFmtId="4" fontId="33" fillId="3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44" fillId="2" borderId="8" xfId="0" applyFont="1" applyFill="1" applyBorder="1" applyAlignment="1" applyProtection="1">
      <alignment vertical="center" wrapText="1"/>
      <protection hidden="1"/>
    </xf>
    <xf numFmtId="4" fontId="33" fillId="3" borderId="42" xfId="0" applyNumberFormat="1" applyFont="1" applyFill="1" applyBorder="1" applyAlignment="1" applyProtection="1">
      <alignment horizontal="center" vertical="center"/>
      <protection hidden="1"/>
    </xf>
    <xf numFmtId="0" fontId="0" fillId="13" borderId="0" xfId="0" applyFill="1" applyProtection="1">
      <protection hidden="1"/>
    </xf>
    <xf numFmtId="167" fontId="18" fillId="10" borderId="19" xfId="0" applyNumberFormat="1" applyFont="1" applyFill="1" applyBorder="1" applyProtection="1">
      <protection hidden="1"/>
    </xf>
    <xf numFmtId="168" fontId="46" fillId="7" borderId="8" xfId="0" applyNumberFormat="1" applyFont="1" applyFill="1" applyBorder="1" applyProtection="1">
      <protection hidden="1"/>
    </xf>
    <xf numFmtId="0" fontId="0" fillId="0" borderId="37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4" fontId="2" fillId="13" borderId="6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6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8" fillId="10" borderId="13" xfId="0" applyFont="1" applyFill="1" applyBorder="1" applyAlignment="1" applyProtection="1">
      <alignment horizontal="center" vertical="center"/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8" fillId="10" borderId="14" xfId="0" applyFont="1" applyFill="1" applyBorder="1" applyAlignment="1" applyProtection="1">
      <alignment horizontal="center" vertical="center" wrapText="1"/>
      <protection hidden="1"/>
    </xf>
    <xf numFmtId="3" fontId="0" fillId="6" borderId="0" xfId="0" applyNumberFormat="1" applyFill="1" applyAlignment="1" applyProtection="1">
      <alignment vertical="center"/>
      <protection hidden="1"/>
    </xf>
    <xf numFmtId="0" fontId="8" fillId="10" borderId="13" xfId="0" applyFont="1" applyFill="1" applyBorder="1" applyAlignment="1" applyProtection="1">
      <alignment horizontal="center" vertical="center" wrapText="1"/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170" fontId="9" fillId="6" borderId="12" xfId="4" applyNumberFormat="1" applyFont="1" applyFill="1" applyBorder="1" applyAlignment="1" applyProtection="1">
      <alignment horizontal="center" vertical="center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170" fontId="9" fillId="6" borderId="10" xfId="4" applyNumberFormat="1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horizontal="center" vertical="center"/>
      <protection hidden="1"/>
    </xf>
    <xf numFmtId="170" fontId="9" fillId="6" borderId="39" xfId="4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right" vertical="center"/>
      <protection hidden="1"/>
    </xf>
    <xf numFmtId="0" fontId="0" fillId="6" borderId="61" xfId="0" applyFill="1" applyBorder="1" applyProtection="1">
      <protection hidden="1"/>
    </xf>
    <xf numFmtId="0" fontId="11" fillId="5" borderId="8" xfId="0" applyFont="1" applyFill="1" applyBorder="1" applyAlignment="1" applyProtection="1">
      <alignment vertical="center"/>
      <protection locked="0"/>
    </xf>
    <xf numFmtId="0" fontId="11" fillId="6" borderId="61" xfId="0" applyFont="1" applyFill="1" applyBorder="1" applyAlignment="1" applyProtection="1">
      <alignment horizontal="center"/>
      <protection hidden="1"/>
    </xf>
    <xf numFmtId="4" fontId="33" fillId="3" borderId="59" xfId="0" applyNumberFormat="1" applyFont="1" applyFill="1" applyBorder="1" applyAlignment="1" applyProtection="1">
      <alignment horizontal="center" vertical="center" wrapText="1"/>
      <protection hidden="1"/>
    </xf>
    <xf numFmtId="4" fontId="33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33" fillId="0" borderId="66" xfId="0" applyFont="1" applyBorder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/>
      <protection hidden="1"/>
    </xf>
    <xf numFmtId="0" fontId="12" fillId="9" borderId="3" xfId="0" applyFont="1" applyFill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right" vertical="center"/>
      <protection hidden="1"/>
    </xf>
    <xf numFmtId="0" fontId="33" fillId="2" borderId="1" xfId="0" applyFont="1" applyFill="1" applyBorder="1" applyAlignment="1" applyProtection="1">
      <alignment horizontal="left" vertical="center"/>
      <protection hidden="1"/>
    </xf>
    <xf numFmtId="0" fontId="33" fillId="2" borderId="2" xfId="0" applyFont="1" applyFill="1" applyBorder="1" applyAlignment="1" applyProtection="1">
      <alignment horizontal="left" vertical="center"/>
      <protection hidden="1"/>
    </xf>
    <xf numFmtId="0" fontId="33" fillId="2" borderId="3" xfId="0" applyFont="1" applyFill="1" applyBorder="1" applyAlignment="1" applyProtection="1">
      <alignment horizontal="left" vertical="center"/>
      <protection hidden="1"/>
    </xf>
    <xf numFmtId="0" fontId="35" fillId="6" borderId="41" xfId="0" applyFont="1" applyFill="1" applyBorder="1" applyAlignment="1" applyProtection="1">
      <alignment horizontal="center" vertical="center" wrapText="1"/>
      <protection hidden="1"/>
    </xf>
    <xf numFmtId="0" fontId="35" fillId="6" borderId="17" xfId="0" applyFont="1" applyFill="1" applyBorder="1" applyAlignment="1" applyProtection="1">
      <alignment horizontal="center" vertical="center" wrapText="1"/>
      <protection hidden="1"/>
    </xf>
    <xf numFmtId="0" fontId="32" fillId="6" borderId="55" xfId="0" applyFont="1" applyFill="1" applyBorder="1" applyAlignment="1" applyProtection="1">
      <alignment horizontal="center" vertical="center" wrapText="1"/>
      <protection hidden="1"/>
    </xf>
    <xf numFmtId="0" fontId="32" fillId="6" borderId="6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5" borderId="2" xfId="0" applyFont="1" applyFill="1" applyBorder="1" applyAlignment="1" applyProtection="1">
      <alignment horizontal="left" vertical="top" wrapText="1"/>
      <protection locked="0"/>
    </xf>
    <xf numFmtId="0" fontId="10" fillId="5" borderId="3" xfId="0" applyFont="1" applyFill="1" applyBorder="1" applyAlignment="1" applyProtection="1">
      <alignment horizontal="left" vertical="top" wrapText="1"/>
      <protection locked="0"/>
    </xf>
    <xf numFmtId="0" fontId="12" fillId="6" borderId="2" xfId="0" applyFont="1" applyFill="1" applyBorder="1" applyAlignment="1" applyProtection="1">
      <alignment horizontal="center" wrapText="1"/>
      <protection hidden="1"/>
    </xf>
    <xf numFmtId="0" fontId="45" fillId="2" borderId="59" xfId="0" applyFont="1" applyFill="1" applyBorder="1" applyAlignment="1" applyProtection="1">
      <alignment horizontal="left" vertical="center" wrapText="1"/>
      <protection hidden="1"/>
    </xf>
    <xf numFmtId="0" fontId="45" fillId="2" borderId="56" xfId="0" applyFont="1" applyFill="1" applyBorder="1" applyAlignment="1" applyProtection="1">
      <alignment horizontal="left" vertical="center" wrapText="1"/>
      <protection hidden="1"/>
    </xf>
    <xf numFmtId="0" fontId="8" fillId="0" borderId="22" xfId="0" applyFont="1" applyBorder="1" applyAlignment="1" applyProtection="1">
      <alignment vertical="center" wrapText="1"/>
      <protection hidden="1"/>
    </xf>
    <xf numFmtId="0" fontId="8" fillId="0" borderId="62" xfId="0" applyFont="1" applyBorder="1" applyAlignment="1" applyProtection="1">
      <alignment vertical="center" wrapText="1"/>
      <protection hidden="1"/>
    </xf>
    <xf numFmtId="0" fontId="8" fillId="0" borderId="26" xfId="0" applyFont="1" applyBorder="1" applyAlignment="1" applyProtection="1">
      <alignment vertical="center" wrapText="1"/>
      <protection hidden="1"/>
    </xf>
    <xf numFmtId="0" fontId="8" fillId="0" borderId="63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166" fontId="42" fillId="9" borderId="1" xfId="2" applyNumberFormat="1" applyFont="1" applyFill="1" applyBorder="1" applyAlignment="1" applyProtection="1">
      <alignment horizontal="center" vertical="center"/>
      <protection hidden="1"/>
    </xf>
    <xf numFmtId="166" fontId="42" fillId="9" borderId="2" xfId="2" applyNumberFormat="1" applyFont="1" applyFill="1" applyBorder="1" applyAlignment="1" applyProtection="1">
      <alignment horizontal="center" vertical="center"/>
      <protection hidden="1"/>
    </xf>
    <xf numFmtId="166" fontId="42" fillId="9" borderId="3" xfId="2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left" vertical="center" wrapText="1"/>
      <protection hidden="1"/>
    </xf>
    <xf numFmtId="0" fontId="11" fillId="0" borderId="53" xfId="0" applyFont="1" applyBorder="1" applyAlignment="1" applyProtection="1">
      <alignment horizontal="left" vertical="center"/>
      <protection hidden="1"/>
    </xf>
    <xf numFmtId="0" fontId="11" fillId="0" borderId="51" xfId="0" applyFont="1" applyBorder="1" applyAlignment="1" applyProtection="1">
      <alignment horizontal="left" vertical="center"/>
      <protection hidden="1"/>
    </xf>
    <xf numFmtId="0" fontId="5" fillId="0" borderId="59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18" xfId="0" applyFont="1" applyBorder="1" applyAlignment="1" applyProtection="1">
      <alignment horizontal="center" vertical="center"/>
      <protection hidden="1"/>
    </xf>
    <xf numFmtId="0" fontId="41" fillId="0" borderId="54" xfId="0" applyFont="1" applyBorder="1" applyAlignment="1" applyProtection="1">
      <alignment horizontal="center" vertical="center"/>
      <protection hidden="1"/>
    </xf>
    <xf numFmtId="0" fontId="41" fillId="0" borderId="14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/>
      <protection hidden="1"/>
    </xf>
    <xf numFmtId="0" fontId="41" fillId="0" borderId="60" xfId="0" applyFont="1" applyBorder="1" applyAlignment="1" applyProtection="1">
      <alignment horizontal="center" vertical="center"/>
      <protection hidden="1"/>
    </xf>
    <xf numFmtId="0" fontId="41" fillId="0" borderId="28" xfId="0" applyFont="1" applyBorder="1" applyAlignment="1" applyProtection="1">
      <alignment horizontal="center" vertical="center"/>
      <protection hidden="1"/>
    </xf>
    <xf numFmtId="0" fontId="11" fillId="0" borderId="59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56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8" fillId="10" borderId="34" xfId="0" applyFont="1" applyFill="1" applyBorder="1" applyAlignment="1" applyProtection="1">
      <alignment horizontal="center" vertical="center" wrapText="1"/>
      <protection hidden="1"/>
    </xf>
    <xf numFmtId="0" fontId="8" fillId="10" borderId="37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0" fontId="9" fillId="6" borderId="20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left" wrapText="1"/>
      <protection hidden="1"/>
    </xf>
    <xf numFmtId="0" fontId="41" fillId="0" borderId="2" xfId="0" applyFont="1" applyBorder="1" applyAlignment="1" applyProtection="1">
      <alignment horizontal="left" wrapText="1"/>
      <protection hidden="1"/>
    </xf>
    <xf numFmtId="0" fontId="41" fillId="0" borderId="3" xfId="0" applyFont="1" applyBorder="1" applyAlignment="1" applyProtection="1">
      <alignment horizontal="left" wrapText="1"/>
      <protection hidden="1"/>
    </xf>
    <xf numFmtId="0" fontId="41" fillId="0" borderId="55" xfId="0" applyFont="1" applyBorder="1" applyAlignment="1" applyProtection="1">
      <alignment horizontal="left" wrapText="1"/>
      <protection hidden="1"/>
    </xf>
    <xf numFmtId="0" fontId="41" fillId="0" borderId="6" xfId="0" applyFont="1" applyBorder="1" applyAlignment="1" applyProtection="1">
      <alignment horizontal="left" wrapText="1"/>
      <protection hidden="1"/>
    </xf>
    <xf numFmtId="166" fontId="22" fillId="9" borderId="1" xfId="2" applyNumberFormat="1" applyFont="1" applyFill="1" applyBorder="1" applyAlignment="1" applyProtection="1">
      <alignment horizontal="center" vertical="center"/>
      <protection hidden="1"/>
    </xf>
    <xf numFmtId="0" fontId="23" fillId="9" borderId="2" xfId="0" applyFont="1" applyFill="1" applyBorder="1" applyAlignment="1" applyProtection="1">
      <alignment horizontal="center" vertical="center"/>
      <protection hidden="1"/>
    </xf>
    <xf numFmtId="0" fontId="23" fillId="9" borderId="3" xfId="0" applyFont="1" applyFill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46" xfId="0" applyFont="1" applyBorder="1" applyAlignment="1" applyProtection="1">
      <alignment horizontal="center" vertical="center" wrapText="1"/>
      <protection hidden="1"/>
    </xf>
    <xf numFmtId="0" fontId="41" fillId="0" borderId="47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 wrapText="1"/>
      <protection hidden="1"/>
    </xf>
    <xf numFmtId="0" fontId="41" fillId="0" borderId="51" xfId="0" applyFont="1" applyBorder="1" applyAlignment="1" applyProtection="1">
      <alignment horizontal="center" vertical="center"/>
      <protection hidden="1"/>
    </xf>
    <xf numFmtId="170" fontId="9" fillId="6" borderId="21" xfId="4" applyNumberFormat="1" applyFont="1" applyFill="1" applyBorder="1" applyAlignment="1" applyProtection="1">
      <alignment horizontal="center" vertical="center"/>
      <protection hidden="1"/>
    </xf>
    <xf numFmtId="170" fontId="9" fillId="6" borderId="39" xfId="4" applyNumberFormat="1" applyFont="1" applyFill="1" applyBorder="1" applyAlignment="1" applyProtection="1">
      <alignment horizontal="center" vertical="center"/>
      <protection hidden="1"/>
    </xf>
    <xf numFmtId="0" fontId="47" fillId="6" borderId="0" xfId="0" applyFont="1" applyFill="1" applyAlignment="1" applyProtection="1">
      <alignment horizontal="left"/>
      <protection hidden="1"/>
    </xf>
    <xf numFmtId="0" fontId="9" fillId="6" borderId="38" xfId="0" applyFont="1" applyFill="1" applyBorder="1" applyAlignment="1" applyProtection="1">
      <alignment horizontal="center" vertical="center"/>
      <protection hidden="1"/>
    </xf>
    <xf numFmtId="0" fontId="9" fillId="6" borderId="21" xfId="0" applyFont="1" applyFill="1" applyBorder="1" applyAlignment="1" applyProtection="1">
      <alignment horizontal="center" vertical="center"/>
      <protection hidden="1"/>
    </xf>
    <xf numFmtId="0" fontId="8" fillId="10" borderId="35" xfId="0" applyFont="1" applyFill="1" applyBorder="1" applyAlignment="1" applyProtection="1">
      <alignment horizontal="center" vertical="center" wrapText="1"/>
      <protection hidden="1"/>
    </xf>
    <xf numFmtId="170" fontId="9" fillId="6" borderId="20" xfId="4" applyNumberFormat="1" applyFont="1" applyFill="1" applyBorder="1" applyAlignment="1" applyProtection="1">
      <alignment horizontal="center" vertical="center"/>
      <protection hidden="1"/>
    </xf>
    <xf numFmtId="170" fontId="9" fillId="6" borderId="10" xfId="4" applyNumberFormat="1" applyFont="1" applyFill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166" fontId="16" fillId="9" borderId="1" xfId="2" applyNumberFormat="1" applyFont="1" applyFill="1" applyBorder="1" applyAlignment="1" applyProtection="1">
      <alignment horizontal="center" vertical="center" wrapText="1"/>
      <protection hidden="1"/>
    </xf>
    <xf numFmtId="0" fontId="17" fillId="9" borderId="2" xfId="0" applyFont="1" applyFill="1" applyBorder="1" applyAlignment="1" applyProtection="1">
      <alignment horizontal="center" vertical="center"/>
      <protection hidden="1"/>
    </xf>
    <xf numFmtId="0" fontId="17" fillId="9" borderId="3" xfId="0" applyFont="1" applyFill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1" fillId="9" borderId="1" xfId="0" applyFont="1" applyFill="1" applyBorder="1" applyAlignment="1" applyProtection="1">
      <alignment horizontal="center" wrapText="1"/>
      <protection hidden="1"/>
    </xf>
    <xf numFmtId="0" fontId="11" fillId="9" borderId="2" xfId="0" applyFont="1" applyFill="1" applyBorder="1" applyAlignment="1" applyProtection="1">
      <alignment horizontal="center" wrapText="1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right" vertical="center"/>
      <protection hidden="1"/>
    </xf>
    <xf numFmtId="0" fontId="10" fillId="0" borderId="2" xfId="0" applyFont="1" applyBorder="1" applyAlignment="1" applyProtection="1">
      <alignment horizontal="right" vertical="center"/>
      <protection hidden="1"/>
    </xf>
    <xf numFmtId="0" fontId="10" fillId="0" borderId="3" xfId="0" applyFont="1" applyBorder="1" applyAlignment="1" applyProtection="1">
      <alignment horizontal="right" vertical="center"/>
      <protection hidden="1"/>
    </xf>
    <xf numFmtId="0" fontId="2" fillId="13" borderId="65" xfId="0" applyFont="1" applyFill="1" applyBorder="1" applyAlignment="1" applyProtection="1">
      <alignment horizontal="right" vertical="center"/>
      <protection locked="0"/>
    </xf>
    <xf numFmtId="0" fontId="2" fillId="13" borderId="67" xfId="0" applyFont="1" applyFill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65" xfId="0" applyFont="1" applyBorder="1" applyAlignment="1" applyProtection="1">
      <alignment horizontal="center" vertical="center" textRotation="90"/>
      <protection hidden="1"/>
    </xf>
    <xf numFmtId="0" fontId="11" fillId="0" borderId="26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65" xfId="0" applyFont="1" applyBorder="1" applyAlignment="1" applyProtection="1">
      <alignment horizontal="center" vertical="center" textRotation="90"/>
      <protection hidden="1"/>
    </xf>
    <xf numFmtId="0" fontId="7" fillId="0" borderId="26" xfId="0" applyFont="1" applyBorder="1" applyAlignment="1" applyProtection="1">
      <alignment horizontal="center" vertical="center" textRotation="90"/>
      <protection hidden="1"/>
    </xf>
    <xf numFmtId="10" fontId="10" fillId="0" borderId="59" xfId="1" applyNumberFormat="1" applyFont="1" applyBorder="1" applyAlignment="1" applyProtection="1">
      <alignment horizontal="center" vertical="center"/>
      <protection hidden="1"/>
    </xf>
    <xf numFmtId="10" fontId="10" fillId="0" borderId="56" xfId="1" applyNumberFormat="1" applyFont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center" vertical="center" wrapText="1"/>
      <protection hidden="1"/>
    </xf>
    <xf numFmtId="0" fontId="5" fillId="10" borderId="2" xfId="0" applyFont="1" applyFill="1" applyBorder="1" applyAlignment="1" applyProtection="1">
      <alignment horizontal="center" vertical="center" wrapText="1"/>
      <protection hidden="1"/>
    </xf>
    <xf numFmtId="0" fontId="5" fillId="10" borderId="3" xfId="0" applyFont="1" applyFill="1" applyBorder="1" applyAlignment="1" applyProtection="1">
      <alignment horizontal="center" vertical="center" wrapText="1"/>
      <protection hidden="1"/>
    </xf>
    <xf numFmtId="0" fontId="8" fillId="2" borderId="55" xfId="0" applyFont="1" applyFill="1" applyBorder="1" applyAlignment="1" applyProtection="1">
      <alignment vertical="center" wrapText="1"/>
      <protection hidden="1"/>
    </xf>
    <xf numFmtId="0" fontId="10" fillId="0" borderId="37" xfId="0" applyFont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 applyProtection="1">
      <alignment horizontal="center" vertical="center" wrapText="1"/>
      <protection hidden="1"/>
    </xf>
    <xf numFmtId="0" fontId="10" fillId="0" borderId="50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center" vertical="center" wrapText="1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0" fontId="10" fillId="0" borderId="50" xfId="0" applyFont="1" applyBorder="1" applyAlignment="1" applyProtection="1">
      <alignment horizontal="center" vertical="center" wrapText="1"/>
      <protection hidden="1"/>
    </xf>
    <xf numFmtId="0" fontId="9" fillId="6" borderId="0" xfId="0" applyFont="1" applyFill="1" applyProtection="1">
      <protection hidden="1"/>
    </xf>
    <xf numFmtId="0" fontId="48" fillId="6" borderId="0" xfId="0" applyFont="1" applyFill="1" applyProtection="1">
      <protection hidden="1"/>
    </xf>
  </cellXfs>
  <cellStyles count="5">
    <cellStyle name="Κανονικό" xfId="0" builtinId="0"/>
    <cellStyle name="Κόμμα" xfId="2" builtinId="3"/>
    <cellStyle name="Νομισματική μονάδα" xfId="4" builtinId="4"/>
    <cellStyle name="Ποσοστό" xfId="1" builtinId="5"/>
    <cellStyle name="Υπερ-σύνδεση" xfId="3" builtinId="8"/>
  </cellStyles>
  <dxfs count="8">
    <dxf>
      <font>
        <b/>
        <i val="0"/>
        <color rgb="FFFF0000"/>
      </font>
      <fill>
        <patternFill>
          <fgColor rgb="FFFFFF00"/>
          <bgColor rgb="FFFFFF00"/>
        </patternFill>
      </fill>
    </dxf>
    <dxf>
      <font>
        <b/>
        <i val="0"/>
        <color rgb="FFFF0000"/>
      </font>
      <fill>
        <patternFill>
          <fgColor rgb="FFFFFF00"/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rgb="FFC00000"/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</dxfs>
  <tableStyles count="1" defaultTableStyle="TableStyleMedium9" defaultPivotStyle="PivotStyleLight16">
    <tableStyle name="Invisible" pivot="0" table="0" count="0" xr9:uid="{95FBF3B1-8977-4876-A62E-F03D8E2DDE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439616</xdr:colOff>
      <xdr:row>4</xdr:row>
      <xdr:rowOff>192370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603BAC23-7CBA-1928-9041-4FE5E525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9731" cy="92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calculate-unit-costs-eligible-travel-costs_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92"/>
  <sheetViews>
    <sheetView view="pageBreakPreview" topLeftCell="A45" zoomScale="130" zoomScaleNormal="130" zoomScaleSheetLayoutView="130" workbookViewId="0">
      <selection activeCell="J36" sqref="J36"/>
    </sheetView>
  </sheetViews>
  <sheetFormatPr defaultColWidth="9.109375" defaultRowHeight="14.4"/>
  <cols>
    <col min="1" max="1" width="9.109375" style="1" customWidth="1"/>
    <col min="2" max="9" width="9.109375" style="1"/>
    <col min="10" max="10" width="19" style="1" customWidth="1"/>
    <col min="11" max="11" width="43.33203125" style="1" customWidth="1"/>
    <col min="12" max="16384" width="9.109375" style="1"/>
  </cols>
  <sheetData>
    <row r="5" spans="1:11" ht="18">
      <c r="A5" s="261" t="s">
        <v>98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</row>
    <row r="6" spans="1:11" ht="6" customHeight="1"/>
    <row r="7" spans="1:11">
      <c r="A7" s="123" t="s">
        <v>75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>
      <c r="A8" s="124" t="s">
        <v>86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>
      <c r="A9" s="124" t="s">
        <v>95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6" customHeight="1"/>
    <row r="11" spans="1:11">
      <c r="A11" s="123" t="s">
        <v>49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124" t="s">
        <v>53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>
      <c r="A13" s="124" t="s">
        <v>57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>
      <c r="A14" s="124" t="s">
        <v>58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>
      <c r="A15" s="124" t="s">
        <v>54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>
      <c r="A16" s="124" t="s">
        <v>94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1" ht="6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>
      <c r="A18" s="123" t="s">
        <v>247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>
      <c r="A19" s="124" t="s">
        <v>99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>
      <c r="A20" s="124" t="s">
        <v>51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>
      <c r="A21" s="124" t="s">
        <v>52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ht="6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>
      <c r="A23" s="123" t="s">
        <v>248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>
      <c r="A24" s="124" t="s">
        <v>244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>
      <c r="A25" s="124" t="s">
        <v>100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ht="6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3" t="s">
        <v>249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</row>
    <row r="28" spans="1:11">
      <c r="A28" s="124" t="s">
        <v>101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>
      <c r="A29" s="124" t="s">
        <v>55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>
      <c r="A30" s="124" t="s">
        <v>255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</row>
    <row r="31" spans="1:11">
      <c r="A31" s="124" t="s">
        <v>256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>
      <c r="A32" s="124" t="s">
        <v>257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</row>
    <row r="33" spans="1:11" ht="6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>
      <c r="A34" s="123" t="s">
        <v>250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>
      <c r="A35" s="124" t="s">
        <v>258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>
      <c r="A36" s="124" t="s">
        <v>259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</row>
    <row r="37" spans="1:11">
      <c r="A37" s="124" t="s">
        <v>74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>
      <c r="A38" s="124" t="s">
        <v>263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</row>
    <row r="39" spans="1:11" ht="6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</row>
    <row r="40" spans="1:11">
      <c r="A40" s="123" t="s">
        <v>96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1">
      <c r="A41" s="124" t="s">
        <v>97</v>
      </c>
    </row>
    <row r="42" spans="1:11">
      <c r="A42" s="124" t="s">
        <v>260</v>
      </c>
    </row>
    <row r="43" spans="1:11" ht="6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</row>
    <row r="44" spans="1:11">
      <c r="A44" s="123" t="s">
        <v>254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</row>
    <row r="45" spans="1:11">
      <c r="A45" s="124" t="s">
        <v>262</v>
      </c>
    </row>
    <row r="46" spans="1:11">
      <c r="A46" s="124" t="s">
        <v>261</v>
      </c>
    </row>
    <row r="47" spans="1:11" ht="9.6" customHeight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59"/>
    </row>
    <row r="48" spans="1:11" ht="18">
      <c r="A48" s="261" t="s">
        <v>108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2" ht="6" customHeight="1"/>
    <row r="50" spans="1:12">
      <c r="A50" s="123" t="s">
        <v>109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74"/>
    </row>
    <row r="51" spans="1:12">
      <c r="A51" s="124" t="s">
        <v>272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74"/>
    </row>
    <row r="52" spans="1:12">
      <c r="A52" s="124" t="s">
        <v>114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74"/>
    </row>
    <row r="53" spans="1:12" ht="6" customHeight="1">
      <c r="L53" s="174"/>
    </row>
    <row r="54" spans="1:12">
      <c r="A54" s="123" t="s">
        <v>110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74"/>
    </row>
    <row r="55" spans="1:12">
      <c r="A55" s="124" t="s">
        <v>115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74"/>
    </row>
    <row r="56" spans="1:12">
      <c r="A56" s="124" t="s">
        <v>117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74"/>
    </row>
    <row r="57" spans="1:12">
      <c r="A57" s="124" t="s">
        <v>116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74"/>
    </row>
    <row r="58" spans="1:12">
      <c r="A58" s="124" t="s">
        <v>273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74"/>
    </row>
    <row r="59" spans="1:12">
      <c r="A59" s="124" t="s">
        <v>118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74"/>
    </row>
    <row r="60" spans="1:12" ht="6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74"/>
    </row>
    <row r="61" spans="1:12">
      <c r="A61" s="123" t="s">
        <v>111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74"/>
    </row>
    <row r="62" spans="1:12">
      <c r="A62" s="124" t="s">
        <v>119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74"/>
    </row>
    <row r="63" spans="1:12">
      <c r="A63" s="124" t="s">
        <v>120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74"/>
    </row>
    <row r="64" spans="1:12">
      <c r="A64" s="124" t="s">
        <v>121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74"/>
    </row>
    <row r="65" spans="1:12" ht="6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74"/>
    </row>
    <row r="66" spans="1:12">
      <c r="A66" s="123" t="s">
        <v>112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74"/>
    </row>
    <row r="67" spans="1:12">
      <c r="A67" s="124" t="s">
        <v>245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74"/>
    </row>
    <row r="68" spans="1:12">
      <c r="A68" s="124" t="s">
        <v>122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74"/>
    </row>
    <row r="69" spans="1:12" ht="6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74"/>
    </row>
    <row r="70" spans="1:12">
      <c r="A70" s="123" t="s">
        <v>246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74"/>
    </row>
    <row r="71" spans="1:12">
      <c r="A71" s="124" t="s">
        <v>123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74"/>
    </row>
    <row r="72" spans="1:12">
      <c r="A72" s="124" t="s">
        <v>124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74"/>
    </row>
    <row r="73" spans="1:12">
      <c r="A73" s="124" t="s">
        <v>264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74"/>
    </row>
    <row r="74" spans="1:12">
      <c r="A74" s="124" t="s">
        <v>265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74"/>
    </row>
    <row r="75" spans="1:12" ht="6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74"/>
    </row>
    <row r="76" spans="1:12">
      <c r="A76" s="123" t="s">
        <v>251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74"/>
    </row>
    <row r="77" spans="1:12">
      <c r="A77" s="124" t="s">
        <v>252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74"/>
    </row>
    <row r="78" spans="1:12">
      <c r="A78" s="124" t="s">
        <v>266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74"/>
    </row>
    <row r="79" spans="1:12">
      <c r="A79" s="124" t="s">
        <v>125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74"/>
    </row>
    <row r="80" spans="1:12">
      <c r="A80" s="124" t="s">
        <v>267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74"/>
    </row>
    <row r="81" spans="1:12" ht="6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74"/>
    </row>
    <row r="82" spans="1:12">
      <c r="A82" s="123" t="s">
        <v>113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74"/>
    </row>
    <row r="83" spans="1:12">
      <c r="A83" s="124" t="s">
        <v>126</v>
      </c>
      <c r="L83" s="174"/>
    </row>
    <row r="84" spans="1:12">
      <c r="A84" s="124" t="s">
        <v>274</v>
      </c>
      <c r="L84" s="174"/>
    </row>
    <row r="85" spans="1:12" ht="6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74"/>
    </row>
    <row r="86" spans="1:12">
      <c r="A86" s="123" t="s">
        <v>253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</row>
    <row r="87" spans="1:12">
      <c r="A87" s="124" t="s">
        <v>268</v>
      </c>
    </row>
    <row r="88" spans="1:12">
      <c r="A88" s="124"/>
    </row>
    <row r="91" spans="1:12">
      <c r="A91" s="124"/>
    </row>
    <row r="92" spans="1:12">
      <c r="A92" s="124"/>
    </row>
  </sheetData>
  <sheetProtection algorithmName="SHA-512" hashValue="4uo0/nHNxorAtOZ61L2CIJ8E9Zu2HYlZfQyyX7Pw4MBEWqAqgmNJMnHe7JbkGl+fiQOshOQmQshVptvFDgreww==" saltValue="zaBRMbaYfrImLcHs/t43ZQ==" spinCount="100000" sheet="1" objects="1" scenarios="1" selectLockedCells="1"/>
  <mergeCells count="2">
    <mergeCell ref="A5:K5"/>
    <mergeCell ref="A48:K48"/>
  </mergeCells>
  <printOptions horizontalCentered="1" verticalCentered="1"/>
  <pageMargins left="0.51181102362204722" right="0.47244094488188981" top="0.47244094488188981" bottom="0.55118110236220474" header="0.23622047244094491" footer="0.31496062992125984"/>
  <pageSetup paperSize="9" scale="64" orientation="portrait" r:id="rId1"/>
  <headerFooter>
    <oddFooter>&amp;R&amp;A</oddFooter>
  </headerFooter>
  <rowBreaks count="1" manualBreakCount="1">
    <brk id="8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Φύλλο11"/>
  <dimension ref="A1:G108"/>
  <sheetViews>
    <sheetView workbookViewId="0">
      <selection activeCell="A23" sqref="A23"/>
    </sheetView>
  </sheetViews>
  <sheetFormatPr defaultColWidth="9.109375" defaultRowHeight="14.4"/>
  <cols>
    <col min="1" max="1" width="38.33203125" style="77" customWidth="1"/>
    <col min="2" max="7" width="9.109375" style="77"/>
    <col min="8" max="8" width="13.6640625" style="77" customWidth="1"/>
    <col min="9" max="16384" width="9.109375" style="77"/>
  </cols>
  <sheetData>
    <row r="1" spans="1:4" ht="15" thickBot="1">
      <c r="A1" s="88" t="s">
        <v>42</v>
      </c>
    </row>
    <row r="2" spans="1:4">
      <c r="A2" s="89" t="s">
        <v>145</v>
      </c>
    </row>
    <row r="3" spans="1:4" ht="15" thickBot="1">
      <c r="A3" s="90" t="s">
        <v>146</v>
      </c>
    </row>
    <row r="5" spans="1:4">
      <c r="C5" s="78"/>
      <c r="D5" s="79"/>
    </row>
    <row r="7" spans="1:4" ht="15" thickBot="1"/>
    <row r="8" spans="1:4" ht="15" thickBot="1">
      <c r="A8" s="88" t="s">
        <v>38</v>
      </c>
    </row>
    <row r="9" spans="1:4">
      <c r="A9" s="89" t="s">
        <v>59</v>
      </c>
    </row>
    <row r="10" spans="1:4">
      <c r="A10" s="56" t="s">
        <v>62</v>
      </c>
    </row>
    <row r="11" spans="1:4" ht="15" thickBot="1">
      <c r="A11" s="90" t="s">
        <v>60</v>
      </c>
    </row>
    <row r="13" spans="1:4" ht="15" thickBot="1"/>
    <row r="14" spans="1:4" ht="15" thickBot="1">
      <c r="A14" s="86" t="s">
        <v>38</v>
      </c>
      <c r="B14" s="87" t="s">
        <v>37</v>
      </c>
    </row>
    <row r="15" spans="1:4">
      <c r="A15" s="84" t="s">
        <v>39</v>
      </c>
      <c r="B15" s="85">
        <v>7.5</v>
      </c>
    </row>
    <row r="16" spans="1:4">
      <c r="A16" s="80" t="s">
        <v>40</v>
      </c>
      <c r="B16" s="81">
        <f>+(B15+B17)/2</f>
        <v>5.75</v>
      </c>
    </row>
    <row r="17" spans="1:2" ht="15" thickBot="1">
      <c r="A17" s="82" t="s">
        <v>41</v>
      </c>
      <c r="B17" s="83">
        <v>4</v>
      </c>
    </row>
    <row r="21" spans="1:2">
      <c r="A21" s="114" t="s">
        <v>69</v>
      </c>
    </row>
    <row r="22" spans="1:2" ht="43.2">
      <c r="A22" s="117" t="s">
        <v>143</v>
      </c>
    </row>
    <row r="23" spans="1:2" ht="43.2">
      <c r="A23" s="117" t="s">
        <v>144</v>
      </c>
    </row>
    <row r="32" spans="1:2">
      <c r="A32" s="114" t="s">
        <v>70</v>
      </c>
    </row>
    <row r="33" spans="1:7">
      <c r="A33" s="113" t="s">
        <v>63</v>
      </c>
      <c r="G33" s="77" t="s">
        <v>130</v>
      </c>
    </row>
    <row r="34" spans="1:7">
      <c r="A34" s="113" t="s">
        <v>64</v>
      </c>
      <c r="G34" s="77" t="s">
        <v>131</v>
      </c>
    </row>
    <row r="35" spans="1:7">
      <c r="A35" s="113" t="s">
        <v>65</v>
      </c>
      <c r="G35" s="77" t="s">
        <v>132</v>
      </c>
    </row>
    <row r="36" spans="1:7">
      <c r="A36" s="113" t="s">
        <v>66</v>
      </c>
      <c r="G36" s="77" t="s">
        <v>133</v>
      </c>
    </row>
    <row r="37" spans="1:7">
      <c r="A37" s="113" t="s">
        <v>47</v>
      </c>
      <c r="G37" s="77" t="s">
        <v>134</v>
      </c>
    </row>
    <row r="38" spans="1:7">
      <c r="A38" s="113" t="s">
        <v>67</v>
      </c>
      <c r="G38" s="77" t="s">
        <v>135</v>
      </c>
    </row>
    <row r="39" spans="1:7">
      <c r="A39" s="113" t="s">
        <v>68</v>
      </c>
      <c r="G39" s="77" t="s">
        <v>136</v>
      </c>
    </row>
    <row r="40" spans="1:7">
      <c r="A40" s="113"/>
    </row>
    <row r="43" spans="1:7">
      <c r="A43" s="114" t="s">
        <v>71</v>
      </c>
    </row>
    <row r="44" spans="1:7">
      <c r="A44" s="113" t="s">
        <v>282</v>
      </c>
    </row>
    <row r="45" spans="1:7">
      <c r="A45" s="113" t="s">
        <v>72</v>
      </c>
    </row>
    <row r="46" spans="1:7">
      <c r="A46" s="113"/>
    </row>
    <row r="47" spans="1:7">
      <c r="A47" s="113"/>
    </row>
    <row r="48" spans="1:7">
      <c r="A48" s="113"/>
    </row>
    <row r="49" spans="1:1">
      <c r="A49" s="113"/>
    </row>
    <row r="50" spans="1:1">
      <c r="A50" s="113"/>
    </row>
    <row r="52" spans="1:1" ht="15" thickBot="1"/>
    <row r="53" spans="1:1" ht="15.6">
      <c r="A53" s="225" t="s">
        <v>207</v>
      </c>
    </row>
    <row r="54" spans="1:1" ht="15.6">
      <c r="A54" s="219" t="s">
        <v>221</v>
      </c>
    </row>
    <row r="55" spans="1:1" ht="15.6">
      <c r="A55" s="219" t="s">
        <v>30</v>
      </c>
    </row>
    <row r="56" spans="1:1" ht="15.6">
      <c r="A56" s="219" t="s">
        <v>152</v>
      </c>
    </row>
    <row r="57" spans="1:1" ht="15.6">
      <c r="A57" s="219" t="s">
        <v>153</v>
      </c>
    </row>
    <row r="58" spans="1:1" ht="15.6">
      <c r="A58" s="219" t="s">
        <v>154</v>
      </c>
    </row>
    <row r="59" spans="1:1" ht="15.6">
      <c r="A59" s="219" t="s">
        <v>155</v>
      </c>
    </row>
    <row r="60" spans="1:1" ht="15.6">
      <c r="A60" s="219" t="s">
        <v>156</v>
      </c>
    </row>
    <row r="61" spans="1:1" ht="15.6">
      <c r="A61" s="219" t="s">
        <v>157</v>
      </c>
    </row>
    <row r="62" spans="1:1" ht="15.6">
      <c r="A62" s="219" t="s">
        <v>158</v>
      </c>
    </row>
    <row r="63" spans="1:1" ht="15.6">
      <c r="A63" s="219" t="s">
        <v>159</v>
      </c>
    </row>
    <row r="64" spans="1:1" ht="15.6">
      <c r="A64" s="219" t="s">
        <v>160</v>
      </c>
    </row>
    <row r="65" spans="1:1" ht="15.6">
      <c r="A65" s="219" t="s">
        <v>161</v>
      </c>
    </row>
    <row r="66" spans="1:1" ht="15.6">
      <c r="A66" s="219" t="s">
        <v>163</v>
      </c>
    </row>
    <row r="67" spans="1:1" ht="15.6">
      <c r="A67" s="219" t="s">
        <v>164</v>
      </c>
    </row>
    <row r="68" spans="1:1" ht="15.6">
      <c r="A68" s="219" t="s">
        <v>165</v>
      </c>
    </row>
    <row r="69" spans="1:1" ht="15.6">
      <c r="A69" s="219" t="s">
        <v>166</v>
      </c>
    </row>
    <row r="70" spans="1:1" ht="15.6">
      <c r="A70" s="219" t="s">
        <v>167</v>
      </c>
    </row>
    <row r="71" spans="1:1" ht="15.6">
      <c r="A71" s="219" t="s">
        <v>168</v>
      </c>
    </row>
    <row r="72" spans="1:1" ht="15.6">
      <c r="A72" s="219" t="s">
        <v>169</v>
      </c>
    </row>
    <row r="73" spans="1:1" ht="15.6">
      <c r="A73" s="219" t="s">
        <v>170</v>
      </c>
    </row>
    <row r="74" spans="1:1" ht="15.6">
      <c r="A74" s="219" t="s">
        <v>172</v>
      </c>
    </row>
    <row r="75" spans="1:1" ht="15.6">
      <c r="A75" s="219" t="s">
        <v>173</v>
      </c>
    </row>
    <row r="76" spans="1:1" ht="15.6">
      <c r="A76" s="219" t="s">
        <v>174</v>
      </c>
    </row>
    <row r="77" spans="1:1" ht="15.6">
      <c r="A77" s="219" t="s">
        <v>175</v>
      </c>
    </row>
    <row r="78" spans="1:1" ht="15.6">
      <c r="A78" s="219" t="s">
        <v>176</v>
      </c>
    </row>
    <row r="79" spans="1:1" ht="15.6">
      <c r="A79" s="219" t="s">
        <v>177</v>
      </c>
    </row>
    <row r="80" spans="1:1" ht="15.6">
      <c r="A80" s="219" t="s">
        <v>181</v>
      </c>
    </row>
    <row r="81" spans="1:1" ht="15.6">
      <c r="A81" s="219" t="s">
        <v>178</v>
      </c>
    </row>
    <row r="82" spans="1:1" ht="15.6">
      <c r="A82" s="219" t="s">
        <v>182</v>
      </c>
    </row>
    <row r="83" spans="1:1" ht="15.6">
      <c r="A83" s="219" t="s">
        <v>183</v>
      </c>
    </row>
    <row r="84" spans="1:1" ht="15.6">
      <c r="A84" s="219" t="s">
        <v>184</v>
      </c>
    </row>
    <row r="85" spans="1:1" ht="15.6">
      <c r="A85" s="219" t="s">
        <v>185</v>
      </c>
    </row>
    <row r="86" spans="1:1" ht="15.6">
      <c r="A86" s="219" t="s">
        <v>186</v>
      </c>
    </row>
    <row r="87" spans="1:1" ht="15.6">
      <c r="A87" s="219" t="s">
        <v>187</v>
      </c>
    </row>
    <row r="88" spans="1:1" ht="15.6">
      <c r="A88" s="219" t="s">
        <v>188</v>
      </c>
    </row>
    <row r="89" spans="1:1" ht="15.6">
      <c r="A89" s="219" t="s">
        <v>189</v>
      </c>
    </row>
    <row r="90" spans="1:1" ht="15.6">
      <c r="A90" s="219" t="s">
        <v>190</v>
      </c>
    </row>
    <row r="91" spans="1:1" ht="15.6">
      <c r="A91" s="219" t="s">
        <v>191</v>
      </c>
    </row>
    <row r="92" spans="1:1" ht="15.6">
      <c r="A92" s="219" t="s">
        <v>192</v>
      </c>
    </row>
    <row r="93" spans="1:1" ht="15.6">
      <c r="A93" s="219" t="s">
        <v>193</v>
      </c>
    </row>
    <row r="94" spans="1:1" ht="15.6">
      <c r="A94" s="219" t="s">
        <v>194</v>
      </c>
    </row>
    <row r="95" spans="1:1" ht="15.6">
      <c r="A95" s="219" t="s">
        <v>195</v>
      </c>
    </row>
    <row r="96" spans="1:1" ht="15.6">
      <c r="A96" s="219" t="s">
        <v>196</v>
      </c>
    </row>
    <row r="97" spans="1:1" ht="15.6">
      <c r="A97" s="219" t="s">
        <v>197</v>
      </c>
    </row>
    <row r="98" spans="1:1" ht="15.6">
      <c r="A98" s="219" t="s">
        <v>198</v>
      </c>
    </row>
    <row r="99" spans="1:1" ht="15.6">
      <c r="A99" s="219" t="s">
        <v>199</v>
      </c>
    </row>
    <row r="100" spans="1:1" ht="15.6">
      <c r="A100" s="219" t="s">
        <v>200</v>
      </c>
    </row>
    <row r="101" spans="1:1" ht="15.6">
      <c r="A101" s="219" t="s">
        <v>201</v>
      </c>
    </row>
    <row r="102" spans="1:1" ht="15.6">
      <c r="A102" s="219" t="s">
        <v>202</v>
      </c>
    </row>
    <row r="103" spans="1:1" ht="15.6">
      <c r="A103" s="219" t="s">
        <v>203</v>
      </c>
    </row>
    <row r="104" spans="1:1" ht="15.6">
      <c r="A104" s="219" t="s">
        <v>204</v>
      </c>
    </row>
    <row r="105" spans="1:1" ht="15.6">
      <c r="A105" s="219" t="s">
        <v>205</v>
      </c>
    </row>
    <row r="106" spans="1:1" ht="15.6">
      <c r="A106" s="219" t="s">
        <v>206</v>
      </c>
    </row>
    <row r="107" spans="1:1" ht="15.6">
      <c r="A107" s="219" t="s">
        <v>179</v>
      </c>
    </row>
    <row r="108" spans="1:1" ht="16.2" thickBot="1">
      <c r="A108" s="222" t="s">
        <v>180</v>
      </c>
    </row>
  </sheetData>
  <sheetProtection algorithmName="SHA-512" hashValue="WFFz/Koa6W4iCQPDUmwc1nB5u9ma/ZSEG8eVZPG1iTNqifxR3WSjVb2yVnPQLTZ1d0E08hHJPTGBcW0Ur8om/Q==" saltValue="Bqu8urhotaeSOiXBgF/0BQ==" spinCount="100000" sheet="1" selectLockedCell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>
    <pageSetUpPr fitToPage="1"/>
  </sheetPr>
  <dimension ref="A1:I33"/>
  <sheetViews>
    <sheetView tabSelected="1" topLeftCell="A5" zoomScaleNormal="100" zoomScaleSheetLayoutView="85" workbookViewId="0">
      <selection activeCell="B3" sqref="B3:D3"/>
    </sheetView>
  </sheetViews>
  <sheetFormatPr defaultColWidth="9.109375" defaultRowHeight="14.4"/>
  <cols>
    <col min="1" max="1" width="125.109375" style="1" customWidth="1"/>
    <col min="2" max="2" width="31.33203125" style="1" customWidth="1"/>
    <col min="3" max="3" width="22.5546875" style="1" customWidth="1"/>
    <col min="4" max="4" width="31.33203125" style="1" customWidth="1"/>
    <col min="5" max="5" width="1.5546875" style="1" customWidth="1"/>
    <col min="6" max="6" width="9.109375" style="1"/>
    <col min="7" max="7" width="12.44140625" style="1" customWidth="1"/>
    <col min="8" max="8" width="19.33203125" style="1" customWidth="1"/>
    <col min="9" max="16384" width="9.109375" style="1"/>
  </cols>
  <sheetData>
    <row r="1" spans="1:6" ht="37.200000000000003" thickBot="1">
      <c r="A1" s="266" t="s">
        <v>56</v>
      </c>
      <c r="B1" s="267"/>
      <c r="C1" s="267"/>
      <c r="D1" s="268"/>
    </row>
    <row r="2" spans="1:6" ht="15" thickBot="1"/>
    <row r="3" spans="1:6" ht="63" customHeight="1" thickBot="1">
      <c r="A3" s="258" t="s">
        <v>242</v>
      </c>
      <c r="B3" s="277"/>
      <c r="C3" s="278"/>
      <c r="D3" s="279"/>
    </row>
    <row r="4" spans="1:6" ht="25.5" customHeight="1" thickBot="1">
      <c r="A4" s="258" t="s">
        <v>243</v>
      </c>
      <c r="B4" s="260"/>
      <c r="C4" s="94" t="str">
        <f>IF(B4=DATA!A2,20000,IF(B4=DATA!A3,30000.01,IF(B4="","","")))</f>
        <v/>
      </c>
      <c r="D4" s="152" t="str">
        <f>IF(B4=DATA!A2,30000,IF(B4=DATA!A3,60000,IF(B4="","","")))</f>
        <v/>
      </c>
    </row>
    <row r="5" spans="1:6" ht="37.5" customHeight="1" thickBot="1">
      <c r="A5" s="118"/>
      <c r="B5" s="270" t="s">
        <v>275</v>
      </c>
      <c r="C5" s="271"/>
      <c r="D5" s="272"/>
    </row>
    <row r="6" spans="1:6" ht="61.5" customHeight="1" thickBot="1">
      <c r="A6" s="118"/>
      <c r="B6" s="270" t="s">
        <v>93</v>
      </c>
      <c r="C6" s="271"/>
      <c r="D6" s="272"/>
    </row>
    <row r="7" spans="1:6" ht="56.25" customHeight="1" thickBot="1">
      <c r="A7" s="120" t="s">
        <v>127</v>
      </c>
      <c r="B7" s="154">
        <v>1</v>
      </c>
      <c r="C7" s="273"/>
      <c r="D7" s="274"/>
    </row>
    <row r="8" spans="1:6" ht="56.25" customHeight="1" thickBot="1">
      <c r="A8" s="120" t="s">
        <v>87</v>
      </c>
      <c r="B8" s="154">
        <v>7.0000000000000007E-2</v>
      </c>
      <c r="C8" s="275"/>
      <c r="D8" s="276"/>
    </row>
    <row r="9" spans="1:6" ht="21" customHeight="1" thickBot="1">
      <c r="A9" s="121"/>
      <c r="B9" s="149" t="s">
        <v>89</v>
      </c>
      <c r="C9" s="149" t="s">
        <v>90</v>
      </c>
      <c r="D9" s="149" t="s">
        <v>91</v>
      </c>
    </row>
    <row r="10" spans="1:6" ht="54" customHeight="1" thickBot="1">
      <c r="A10" s="120" t="s">
        <v>88</v>
      </c>
      <c r="B10" s="155"/>
      <c r="C10" s="155"/>
      <c r="D10" s="209" t="str">
        <f>IF(B10="","",IF((C10-B10)/30.41663&gt;12,"ΥΠΕΡΒΑΣΗ ΔΙΑΡΚΕΙΑΣ",(C10-B10)/30.41663))</f>
        <v/>
      </c>
      <c r="F10" s="119"/>
    </row>
    <row r="11" spans="1:6" ht="39.75" customHeight="1" thickBot="1">
      <c r="A11" s="280" t="s">
        <v>102</v>
      </c>
      <c r="B11" s="280"/>
      <c r="C11" s="280"/>
      <c r="D11" s="280"/>
      <c r="F11" s="119"/>
    </row>
    <row r="12" spans="1:6" ht="6.75" customHeight="1" thickBot="1">
      <c r="A12" s="172"/>
      <c r="B12" s="172"/>
      <c r="C12" s="172"/>
      <c r="D12" s="172"/>
      <c r="F12" s="119"/>
    </row>
    <row r="13" spans="1:6" s="51" customFormat="1" ht="62.4" customHeight="1" thickBot="1">
      <c r="A13" s="150"/>
      <c r="B13" s="151" t="s">
        <v>43</v>
      </c>
      <c r="C13" s="58" t="s">
        <v>48</v>
      </c>
      <c r="D13" s="58" t="s">
        <v>35</v>
      </c>
    </row>
    <row r="14" spans="1:6" s="52" customFormat="1" ht="81" customHeight="1" thickBot="1">
      <c r="A14" s="371" t="s">
        <v>276</v>
      </c>
      <c r="B14" s="212">
        <f>+'Προσωπικό-Personnel'!O24</f>
        <v>0</v>
      </c>
      <c r="C14" s="153" t="str">
        <f>IF(SUM($C$25:$C$25)=0,"",B14/SUM($C$25:$C$25))</f>
        <v/>
      </c>
      <c r="D14" s="232">
        <f>ROUND(+B14*$B$7,2)</f>
        <v>0</v>
      </c>
    </row>
    <row r="15" spans="1:6" s="52" customFormat="1" ht="81" customHeight="1" thickBot="1">
      <c r="A15" s="371" t="s">
        <v>277</v>
      </c>
      <c r="B15" s="212">
        <f>+'Ταξίδια-Travel'!O35</f>
        <v>0</v>
      </c>
      <c r="C15" s="153" t="str">
        <f>IF(SUM($C$25:$C$25)=0,"",B15/SUM($C$25:$C$25))</f>
        <v/>
      </c>
      <c r="D15" s="232">
        <f t="shared" ref="D15:D17" si="0">ROUND(+B15*$B$7,2)</f>
        <v>0</v>
      </c>
    </row>
    <row r="16" spans="1:6" s="52" customFormat="1" ht="81" customHeight="1" thickBot="1">
      <c r="A16" s="371" t="s">
        <v>278</v>
      </c>
      <c r="B16" s="212">
        <f>'Εξοπλισμός-Equipment'!K25</f>
        <v>0</v>
      </c>
      <c r="C16" s="153" t="str">
        <f>IF(SUM($C$25:$C$25)=0,"",B16/SUM($C$25:$C$25))</f>
        <v/>
      </c>
      <c r="D16" s="232">
        <f t="shared" si="0"/>
        <v>0</v>
      </c>
    </row>
    <row r="17" spans="1:9" s="52" customFormat="1" ht="81" customHeight="1" thickBot="1">
      <c r="A17" s="371" t="s">
        <v>279</v>
      </c>
      <c r="B17" s="212">
        <f>+'Λοιπές δαπάνες - Other costs'!E28</f>
        <v>0</v>
      </c>
      <c r="C17" s="153" t="str">
        <f>IF(SUM($C$25:$C$25)=0,"",B17/SUM($C$25:$C$25))</f>
        <v/>
      </c>
      <c r="D17" s="232">
        <f t="shared" si="0"/>
        <v>0</v>
      </c>
      <c r="I17" s="1"/>
    </row>
    <row r="18" spans="1:9" ht="6.75" customHeight="1" thickBot="1">
      <c r="A18" s="2"/>
      <c r="B18" s="213"/>
      <c r="C18" s="3"/>
      <c r="D18" s="3"/>
    </row>
    <row r="19" spans="1:9" s="52" customFormat="1" ht="45" customHeight="1" thickBot="1">
      <c r="A19" s="156" t="s">
        <v>18</v>
      </c>
      <c r="B19" s="211">
        <f>SUM(B14:B17)</f>
        <v>0</v>
      </c>
      <c r="C19" s="57"/>
      <c r="D19" s="211">
        <f>SUM(D14:D17)</f>
        <v>0</v>
      </c>
    </row>
    <row r="20" spans="1:9" s="52" customFormat="1" ht="70.8" customHeight="1" thickBot="1">
      <c r="A20" s="147" t="s">
        <v>147</v>
      </c>
      <c r="B20" s="210">
        <f>IF(B4="",0,IF(B4=DATA!A2,IF(B19*B8&gt;1962.617,"ΥΠΕΡΒΑΣΗ ΑΜΕΣΩΝ ΔΑΠΑΝΩΝ",ROUND(B19*B8,2)),IF(B4=DATA!A3,IF(B19*B8&gt;3925.234,"ΥΠΕΡΒΑΣΗ ΑΜΕΣΩΝ ΔΑΠΑΝΩΝ",ROUND(B19*B8,2)))))</f>
        <v>0</v>
      </c>
      <c r="C20" s="153" t="str">
        <f>IF(SUM($C$25:$C$25)=0,"",B20/SUM($C$25:$C$25))</f>
        <v/>
      </c>
      <c r="D20" s="210" t="b">
        <f>IF(B4=DATA!A2,IF(B19*B8&gt;1962.617,"ΥΠΕΡΒΑΣΗ ΑΜΕΣΩΝ ΔΑΠΑΝΩΝ",ROUND(B19*B8,2)),IF(B4=DATA!A3,IF(B19*B8&gt;3925.234,"ΥΠΕΡΒΑΣΗ ΑΜΕΣΩΝ ΔΑΠΑΝΩΝ",ROUND(B19*B8,2))))</f>
        <v>0</v>
      </c>
    </row>
    <row r="21" spans="1:9" ht="13.35" customHeight="1" thickBot="1">
      <c r="A21" s="269"/>
      <c r="B21" s="269"/>
      <c r="C21" s="269"/>
      <c r="D21" s="54"/>
    </row>
    <row r="22" spans="1:9" s="52" customFormat="1" ht="37.200000000000003" customHeight="1" thickBot="1">
      <c r="A22" s="233" t="s">
        <v>129</v>
      </c>
      <c r="B22" s="211">
        <f>IF(B4="",0,IF(B4=DATA!A2,IF(B19&gt;28037.39,"ΥΠΕΡΒΑΣΗ",(B19+B20)),IF(B4=DATA!A3,IF(B19&gt;56074.77,"ΥΠΕΡΒΑΣΗ",(B19+B20)))))</f>
        <v>0</v>
      </c>
      <c r="C22" s="153" t="str">
        <f>IF(SUM($C$25:$C$25)=0,"",B22/SUM($C$25:$C$25))</f>
        <v/>
      </c>
      <c r="D22" s="211" t="b">
        <f>IF(B4=DATA!A2,IF(B19&gt;28037.39,"ΥΠΕΡΒΑΣΗ",(B19+B20)),IF(B4=DATA!A3,IF(B19&gt;56074.77,"ΥΠΕΡΒΑΣΗ",(B19+B20))))</f>
        <v>0</v>
      </c>
      <c r="G22" s="1"/>
    </row>
    <row r="23" spans="1:9" ht="10.5" customHeight="1" thickBot="1">
      <c r="A23" s="105"/>
      <c r="B23" s="105"/>
      <c r="C23" s="105"/>
      <c r="D23" s="54"/>
    </row>
    <row r="24" spans="1:9" ht="25.2" customHeight="1" thickBot="1">
      <c r="A24" s="105"/>
      <c r="B24" s="149" t="s">
        <v>92</v>
      </c>
      <c r="C24" s="95">
        <f>IF(B7="","",100%)</f>
        <v>1</v>
      </c>
    </row>
    <row r="25" spans="1:9" s="52" customFormat="1" ht="45.75" customHeight="1" thickBot="1">
      <c r="A25" s="175" t="s">
        <v>19</v>
      </c>
      <c r="B25" s="215" t="str">
        <f>IF(B4="","",+B4)</f>
        <v/>
      </c>
      <c r="C25" s="235">
        <f>IF(B4=B25,B22,IF(B22="ΥΠΕΡΒΑΣΗ","ΔΙΟΡΘΩΣΤΕ ΛΑΘΗ",""))</f>
        <v>0</v>
      </c>
    </row>
    <row r="26" spans="1:9" ht="13.95" customHeight="1" thickBot="1">
      <c r="A26" s="148"/>
      <c r="B26" s="148"/>
      <c r="C26" s="148"/>
      <c r="D26" s="55"/>
    </row>
    <row r="27" spans="1:9" s="52" customFormat="1" ht="44.25" customHeight="1" thickBot="1">
      <c r="A27" s="234" t="s">
        <v>128</v>
      </c>
      <c r="B27" s="264"/>
      <c r="C27" s="265"/>
      <c r="D27" s="214">
        <f>SUM(C25)</f>
        <v>0</v>
      </c>
    </row>
    <row r="29" spans="1:9" ht="9.6" customHeight="1">
      <c r="A29" s="236"/>
      <c r="B29" s="236"/>
      <c r="C29" s="236"/>
      <c r="D29" s="236"/>
    </row>
    <row r="30" spans="1:9" ht="44.4" customHeight="1" thickBot="1"/>
    <row r="31" spans="1:9" ht="26.4" customHeight="1" thickBot="1">
      <c r="B31" s="154">
        <v>0.9</v>
      </c>
      <c r="C31" s="154">
        <v>0.1</v>
      </c>
      <c r="D31" s="154">
        <v>1</v>
      </c>
    </row>
    <row r="32" spans="1:9" ht="22.8" customHeight="1">
      <c r="A32" s="281" t="s">
        <v>280</v>
      </c>
      <c r="B32" s="262">
        <f>+D27*B31</f>
        <v>0</v>
      </c>
      <c r="C32" s="262">
        <f>+D27-B32</f>
        <v>0</v>
      </c>
      <c r="D32" s="262">
        <f>SUM(B32:C33)</f>
        <v>0</v>
      </c>
    </row>
    <row r="33" spans="1:4" ht="21" customHeight="1" thickBot="1">
      <c r="A33" s="282"/>
      <c r="B33" s="263"/>
      <c r="C33" s="263"/>
      <c r="D33" s="263"/>
    </row>
  </sheetData>
  <sheetProtection algorithmName="SHA-512" hashValue="ASnuMu16BcT7RT+6krqQ97MI+biiqKq1N6J01vtskWFuURsPpx4EPGNLtxsv6XIuv1fvTWSchCyvEFwCzl45oA==" saltValue="GZHAjMO0iyProhPhP0sRXg==" spinCount="100000" sheet="1" selectLockedCells="1"/>
  <protectedRanges>
    <protectedRange password="8362" sqref="A1:D2 D27 A13 A26 A21 A18:D18 B14:C17 B19:C23 C24:C25 A23 A24:B24 D21:D23 B26:B27 C26:D26" name="Περιοχή1"/>
    <protectedRange password="8362" sqref="A9:C12 A3:D8" name="Περιοχή1_1"/>
    <protectedRange password="8362" sqref="B13:C13" name="Περιοχή1_2"/>
    <protectedRange password="8362" sqref="A14:A17" name="Περιοχή1_3"/>
    <protectedRange password="8362" sqref="A19" name="Περιοχή1_4"/>
    <protectedRange password="8362" sqref="A20 A22" name="Περιοχή1_5"/>
    <protectedRange password="8362" sqref="A25" name="Περιοχή1_6"/>
    <protectedRange password="8362" sqref="A27 A32" name="Περιοχή1_7"/>
    <protectedRange password="8362" sqref="D14:D17 D20" name="Περιοχή1_8"/>
    <protectedRange password="8362" sqref="D9:D13" name="Περιοχή1_2_1"/>
    <protectedRange password="8362" sqref="D19" name="Περιοχή1_9"/>
  </protectedRanges>
  <mergeCells count="13">
    <mergeCell ref="B32:B33"/>
    <mergeCell ref="C32:C33"/>
    <mergeCell ref="D32:D33"/>
    <mergeCell ref="B27:C27"/>
    <mergeCell ref="A1:D1"/>
    <mergeCell ref="A21:C21"/>
    <mergeCell ref="B5:D5"/>
    <mergeCell ref="B6:D6"/>
    <mergeCell ref="C7:D7"/>
    <mergeCell ref="C8:D8"/>
    <mergeCell ref="B3:D3"/>
    <mergeCell ref="A11:D11"/>
    <mergeCell ref="A32:A33"/>
  </mergeCells>
  <conditionalFormatting sqref="B22">
    <cfRule type="expression" dxfId="7" priority="3">
      <formula>$B$22="ΥΠΕΡΒΑΣΗ"</formula>
    </cfRule>
  </conditionalFormatting>
  <conditionalFormatting sqref="C7">
    <cfRule type="expression" dxfId="6" priority="16">
      <formula>$C$7="Η τιμή δεν μπορεί να είναι μεγαλύτερη από 90,00%"</formula>
    </cfRule>
  </conditionalFormatting>
  <conditionalFormatting sqref="C8">
    <cfRule type="expression" dxfId="5" priority="15">
      <formula>$C$8="Η τιμή πρέπει να είναι μεταξύ 0,01% και 15,00%"</formula>
    </cfRule>
  </conditionalFormatting>
  <conditionalFormatting sqref="C25">
    <cfRule type="expression" dxfId="4" priority="1">
      <formula>$C$25="ΥΠΕΡΒΑΣΗ"</formula>
    </cfRule>
  </conditionalFormatting>
  <conditionalFormatting sqref="D10">
    <cfRule type="expression" dxfId="3" priority="5">
      <formula>$D$10="ΥΠΕΡΒΑΣΗ ΔΙΑΡΚΕΙΑΣ"</formula>
    </cfRule>
  </conditionalFormatting>
  <conditionalFormatting sqref="D22">
    <cfRule type="expression" dxfId="2" priority="8">
      <formula>OR($D$22="! ΥΠΕΡΒΑΣΗ !",$D$22="ΥΠΕΡΒΑΣΗ")</formula>
    </cfRule>
  </conditionalFormatting>
  <printOptions horizontalCentered="1"/>
  <pageMargins left="0.43307086614173229" right="0.35433070866141736" top="0.56000000000000005" bottom="0.5" header="0.31496062992125984" footer="0.31496062992125984"/>
  <pageSetup paperSize="9" scale="45" orientation="portrait" r:id="rId1"/>
  <headerFooter>
    <oddFooter>&amp;RΣΥΝΟΛΙΚΟΣ ΠΡΟΫΠΟΛΟΓΙΣΜΟΣ / TOTAL BUDGET</oddFooter>
  </headerFooter>
  <extLst>
    <ext xmlns:x14="http://schemas.microsoft.com/office/spreadsheetml/2009/9/main" uri="{CCE6A557-97BC-4b89-ADB6-D9C93CAAB3DF}">
      <x14:dataValidations xmlns:xm="http://schemas.microsoft.com/office/excel/2006/main" xWindow="1628" yWindow="683" count="2">
        <x14:dataValidation type="list" allowBlank="1" showErrorMessage="1" prompt="_x000a_" xr:uid="{00000000-0002-0000-0100-000001000000}">
          <x14:formula1>
            <xm:f>DATA!$A$22:$A$23</xm:f>
          </x14:formula1>
          <xm:sqref>B3:D3</xm:sqref>
        </x14:dataValidation>
        <x14:dataValidation type="list" allowBlank="1" showInputMessage="1" showErrorMessage="1" xr:uid="{00000000-0002-0000-0100-000000000000}">
          <x14:formula1>
            <xm:f>DATA!$A$2:$A$3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2">
    <pageSetUpPr fitToPage="1"/>
  </sheetPr>
  <dimension ref="A1:O26"/>
  <sheetViews>
    <sheetView view="pageBreakPreview" topLeftCell="A4" zoomScale="85" zoomScaleNormal="85" zoomScaleSheetLayoutView="85" workbookViewId="0">
      <selection activeCell="B5" sqref="B5"/>
    </sheetView>
  </sheetViews>
  <sheetFormatPr defaultColWidth="9.109375" defaultRowHeight="14.4"/>
  <cols>
    <col min="1" max="1" width="5.44140625" style="1" customWidth="1"/>
    <col min="2" max="2" width="38" style="1" customWidth="1"/>
    <col min="3" max="3" width="26.109375" style="1" customWidth="1"/>
    <col min="4" max="4" width="20.44140625" style="1" customWidth="1"/>
    <col min="5" max="5" width="14.109375" style="1" customWidth="1"/>
    <col min="6" max="6" width="16.44140625" style="1" customWidth="1"/>
    <col min="7" max="7" width="12.88671875" style="1" customWidth="1"/>
    <col min="8" max="8" width="13" style="1" customWidth="1"/>
    <col min="9" max="9" width="12.109375" style="1" customWidth="1"/>
    <col min="10" max="10" width="16.109375" style="1" customWidth="1"/>
    <col min="11" max="11" width="19" style="1" customWidth="1"/>
    <col min="12" max="12" width="14.44140625" style="1" customWidth="1"/>
    <col min="13" max="13" width="14" style="1" customWidth="1"/>
    <col min="14" max="14" width="17.109375" style="1" customWidth="1"/>
    <col min="15" max="15" width="19" style="1" customWidth="1"/>
    <col min="16" max="16384" width="9.109375" style="1"/>
  </cols>
  <sheetData>
    <row r="1" spans="1:15" s="52" customFormat="1" ht="31.5" customHeight="1" thickBot="1">
      <c r="A1" s="290" t="s">
        <v>137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2"/>
    </row>
    <row r="2" spans="1:15" s="52" customFormat="1" ht="18.600000000000001" thickBot="1">
      <c r="A2" s="299" t="s">
        <v>33</v>
      </c>
      <c r="B2" s="296" t="s">
        <v>103</v>
      </c>
      <c r="C2" s="310" t="s">
        <v>25</v>
      </c>
      <c r="D2" s="310" t="s">
        <v>281</v>
      </c>
      <c r="E2" s="299" t="s">
        <v>50</v>
      </c>
      <c r="F2" s="293" t="s">
        <v>138</v>
      </c>
      <c r="G2" s="294"/>
      <c r="H2" s="294"/>
      <c r="I2" s="294"/>
      <c r="J2" s="294"/>
      <c r="K2" s="294"/>
      <c r="L2" s="294"/>
      <c r="M2" s="294"/>
      <c r="N2" s="295"/>
      <c r="O2" s="287" t="s">
        <v>0</v>
      </c>
    </row>
    <row r="3" spans="1:15" s="52" customFormat="1" ht="78.75" customHeight="1" thickBot="1">
      <c r="A3" s="300"/>
      <c r="B3" s="297"/>
      <c r="C3" s="311"/>
      <c r="D3" s="311"/>
      <c r="E3" s="313"/>
      <c r="F3" s="302" t="s">
        <v>139</v>
      </c>
      <c r="G3" s="303"/>
      <c r="H3" s="304"/>
      <c r="I3" s="304"/>
      <c r="J3" s="305"/>
      <c r="K3" s="306" t="s">
        <v>104</v>
      </c>
      <c r="L3" s="307"/>
      <c r="M3" s="308"/>
      <c r="N3" s="309"/>
      <c r="O3" s="288"/>
    </row>
    <row r="4" spans="1:15" s="52" customFormat="1" ht="135.75" customHeight="1" thickBot="1">
      <c r="A4" s="301"/>
      <c r="B4" s="298"/>
      <c r="C4" s="312"/>
      <c r="D4" s="312"/>
      <c r="E4" s="314"/>
      <c r="F4" s="106" t="s">
        <v>20</v>
      </c>
      <c r="G4" s="23" t="s">
        <v>44</v>
      </c>
      <c r="H4" s="22" t="s">
        <v>24</v>
      </c>
      <c r="I4" s="24" t="s">
        <v>21</v>
      </c>
      <c r="J4" s="25" t="s">
        <v>1</v>
      </c>
      <c r="K4" s="4" t="s">
        <v>20</v>
      </c>
      <c r="L4" s="5" t="s">
        <v>23</v>
      </c>
      <c r="M4" s="22" t="s">
        <v>24</v>
      </c>
      <c r="N4" s="6" t="s">
        <v>1</v>
      </c>
      <c r="O4" s="289"/>
    </row>
    <row r="5" spans="1:15" s="52" customFormat="1" ht="37.200000000000003" customHeight="1">
      <c r="A5" s="178">
        <v>1</v>
      </c>
      <c r="B5" s="205"/>
      <c r="C5" s="205"/>
      <c r="D5" s="205"/>
      <c r="E5" s="179"/>
      <c r="F5" s="180"/>
      <c r="G5" s="181"/>
      <c r="H5" s="182"/>
      <c r="I5" s="182"/>
      <c r="J5" s="183">
        <f>ROUND(F5*(G5+H5+I5)*E5,2)</f>
        <v>0</v>
      </c>
      <c r="K5" s="180"/>
      <c r="L5" s="181"/>
      <c r="M5" s="184"/>
      <c r="N5" s="183">
        <f>ROUND(K5*(L5+M5)*E5,2)</f>
        <v>0</v>
      </c>
      <c r="O5" s="183">
        <f>IF(D5="",0,J5+N5)</f>
        <v>0</v>
      </c>
    </row>
    <row r="6" spans="1:15" s="52" customFormat="1" ht="37.200000000000003" customHeight="1">
      <c r="A6" s="178">
        <v>2</v>
      </c>
      <c r="B6" s="206"/>
      <c r="C6" s="206"/>
      <c r="D6" s="205"/>
      <c r="E6" s="185"/>
      <c r="F6" s="186"/>
      <c r="G6" s="187"/>
      <c r="H6" s="188"/>
      <c r="I6" s="188"/>
      <c r="J6" s="189">
        <f t="shared" ref="J6:J22" si="0">ROUND(F6*(G6+H6+I6)*E6,2)</f>
        <v>0</v>
      </c>
      <c r="K6" s="186"/>
      <c r="L6" s="187"/>
      <c r="M6" s="190"/>
      <c r="N6" s="189">
        <f t="shared" ref="N6:N22" si="1">ROUND(K6*(L6+M6)*E6,2)</f>
        <v>0</v>
      </c>
      <c r="O6" s="189">
        <f t="shared" ref="O6:O22" si="2">IF(D6="",0,J6+N6)</f>
        <v>0</v>
      </c>
    </row>
    <row r="7" spans="1:15" s="52" customFormat="1" ht="37.200000000000003" customHeight="1">
      <c r="A7" s="191">
        <v>3</v>
      </c>
      <c r="B7" s="206"/>
      <c r="C7" s="206"/>
      <c r="D7" s="205"/>
      <c r="E7" s="185"/>
      <c r="F7" s="186"/>
      <c r="G7" s="187"/>
      <c r="H7" s="188"/>
      <c r="I7" s="188"/>
      <c r="J7" s="189">
        <f t="shared" si="0"/>
        <v>0</v>
      </c>
      <c r="K7" s="186"/>
      <c r="L7" s="187"/>
      <c r="M7" s="190"/>
      <c r="N7" s="189">
        <f t="shared" si="1"/>
        <v>0</v>
      </c>
      <c r="O7" s="189">
        <f t="shared" si="2"/>
        <v>0</v>
      </c>
    </row>
    <row r="8" spans="1:15" s="52" customFormat="1" ht="37.200000000000003" customHeight="1">
      <c r="A8" s="178">
        <v>4</v>
      </c>
      <c r="B8" s="206"/>
      <c r="C8" s="206"/>
      <c r="D8" s="205"/>
      <c r="E8" s="185"/>
      <c r="F8" s="186"/>
      <c r="G8" s="187"/>
      <c r="H8" s="188"/>
      <c r="I8" s="188"/>
      <c r="J8" s="189">
        <f t="shared" si="0"/>
        <v>0</v>
      </c>
      <c r="K8" s="186"/>
      <c r="L8" s="187"/>
      <c r="M8" s="190"/>
      <c r="N8" s="189">
        <f t="shared" si="1"/>
        <v>0</v>
      </c>
      <c r="O8" s="189">
        <f t="shared" si="2"/>
        <v>0</v>
      </c>
    </row>
    <row r="9" spans="1:15" s="52" customFormat="1" ht="37.200000000000003" customHeight="1">
      <c r="A9" s="191">
        <v>5</v>
      </c>
      <c r="B9" s="206"/>
      <c r="C9" s="206"/>
      <c r="D9" s="205"/>
      <c r="E9" s="185"/>
      <c r="F9" s="186"/>
      <c r="G9" s="187"/>
      <c r="H9" s="188"/>
      <c r="I9" s="188"/>
      <c r="J9" s="189">
        <f t="shared" si="0"/>
        <v>0</v>
      </c>
      <c r="K9" s="186"/>
      <c r="L9" s="187"/>
      <c r="M9" s="190"/>
      <c r="N9" s="189">
        <f t="shared" si="1"/>
        <v>0</v>
      </c>
      <c r="O9" s="189">
        <f t="shared" si="2"/>
        <v>0</v>
      </c>
    </row>
    <row r="10" spans="1:15" s="52" customFormat="1" ht="37.200000000000003" customHeight="1">
      <c r="A10" s="178">
        <v>6</v>
      </c>
      <c r="B10" s="206"/>
      <c r="C10" s="206"/>
      <c r="D10" s="205"/>
      <c r="E10" s="185"/>
      <c r="F10" s="186"/>
      <c r="G10" s="187"/>
      <c r="H10" s="188"/>
      <c r="I10" s="188"/>
      <c r="J10" s="189">
        <f t="shared" si="0"/>
        <v>0</v>
      </c>
      <c r="K10" s="186"/>
      <c r="L10" s="187"/>
      <c r="M10" s="190"/>
      <c r="N10" s="189">
        <f t="shared" si="1"/>
        <v>0</v>
      </c>
      <c r="O10" s="189">
        <f t="shared" si="2"/>
        <v>0</v>
      </c>
    </row>
    <row r="11" spans="1:15" s="52" customFormat="1" ht="37.200000000000003" customHeight="1">
      <c r="A11" s="191">
        <v>7</v>
      </c>
      <c r="B11" s="206"/>
      <c r="C11" s="206"/>
      <c r="D11" s="205"/>
      <c r="E11" s="185"/>
      <c r="F11" s="186"/>
      <c r="G11" s="187"/>
      <c r="H11" s="188"/>
      <c r="I11" s="188"/>
      <c r="J11" s="189">
        <f t="shared" si="0"/>
        <v>0</v>
      </c>
      <c r="K11" s="186"/>
      <c r="L11" s="187"/>
      <c r="M11" s="190"/>
      <c r="N11" s="189">
        <f t="shared" si="1"/>
        <v>0</v>
      </c>
      <c r="O11" s="189">
        <f t="shared" si="2"/>
        <v>0</v>
      </c>
    </row>
    <row r="12" spans="1:15" s="52" customFormat="1" ht="37.200000000000003" customHeight="1">
      <c r="A12" s="178">
        <v>8</v>
      </c>
      <c r="B12" s="206"/>
      <c r="C12" s="206"/>
      <c r="D12" s="205"/>
      <c r="E12" s="185"/>
      <c r="F12" s="186"/>
      <c r="G12" s="187"/>
      <c r="H12" s="188"/>
      <c r="I12" s="188"/>
      <c r="J12" s="189">
        <f t="shared" si="0"/>
        <v>0</v>
      </c>
      <c r="K12" s="186"/>
      <c r="L12" s="68"/>
      <c r="M12" s="190"/>
      <c r="N12" s="189">
        <f t="shared" si="1"/>
        <v>0</v>
      </c>
      <c r="O12" s="189">
        <f t="shared" si="2"/>
        <v>0</v>
      </c>
    </row>
    <row r="13" spans="1:15" s="52" customFormat="1" ht="37.200000000000003" customHeight="1">
      <c r="A13" s="191">
        <v>9</v>
      </c>
      <c r="B13" s="206"/>
      <c r="C13" s="206"/>
      <c r="D13" s="205"/>
      <c r="E13" s="185"/>
      <c r="F13" s="186"/>
      <c r="G13" s="187"/>
      <c r="H13" s="188"/>
      <c r="I13" s="188"/>
      <c r="J13" s="189">
        <f t="shared" si="0"/>
        <v>0</v>
      </c>
      <c r="K13" s="186"/>
      <c r="L13" s="68"/>
      <c r="M13" s="190"/>
      <c r="N13" s="189">
        <f t="shared" si="1"/>
        <v>0</v>
      </c>
      <c r="O13" s="189">
        <f t="shared" si="2"/>
        <v>0</v>
      </c>
    </row>
    <row r="14" spans="1:15" s="52" customFormat="1" ht="37.200000000000003" customHeight="1">
      <c r="A14" s="178">
        <v>10</v>
      </c>
      <c r="B14" s="206"/>
      <c r="C14" s="206"/>
      <c r="D14" s="205"/>
      <c r="E14" s="185"/>
      <c r="F14" s="186"/>
      <c r="G14" s="187"/>
      <c r="H14" s="188"/>
      <c r="I14" s="188"/>
      <c r="J14" s="189">
        <f t="shared" si="0"/>
        <v>0</v>
      </c>
      <c r="K14" s="186"/>
      <c r="L14" s="68"/>
      <c r="M14" s="190"/>
      <c r="N14" s="189">
        <f t="shared" si="1"/>
        <v>0</v>
      </c>
      <c r="O14" s="189">
        <f t="shared" si="2"/>
        <v>0</v>
      </c>
    </row>
    <row r="15" spans="1:15" s="52" customFormat="1" ht="37.200000000000003" customHeight="1">
      <c r="A15" s="191">
        <v>11</v>
      </c>
      <c r="B15" s="206"/>
      <c r="C15" s="206"/>
      <c r="D15" s="205"/>
      <c r="E15" s="185"/>
      <c r="F15" s="186"/>
      <c r="G15" s="187"/>
      <c r="H15" s="188"/>
      <c r="I15" s="188"/>
      <c r="J15" s="189">
        <f t="shared" si="0"/>
        <v>0</v>
      </c>
      <c r="K15" s="186"/>
      <c r="L15" s="68"/>
      <c r="M15" s="190"/>
      <c r="N15" s="189">
        <f t="shared" si="1"/>
        <v>0</v>
      </c>
      <c r="O15" s="189">
        <f t="shared" si="2"/>
        <v>0</v>
      </c>
    </row>
    <row r="16" spans="1:15" s="52" customFormat="1" ht="37.200000000000003" customHeight="1">
      <c r="A16" s="178">
        <v>12</v>
      </c>
      <c r="B16" s="206"/>
      <c r="C16" s="206"/>
      <c r="D16" s="205"/>
      <c r="E16" s="185"/>
      <c r="F16" s="186"/>
      <c r="G16" s="187"/>
      <c r="H16" s="188"/>
      <c r="I16" s="188"/>
      <c r="J16" s="189">
        <f t="shared" si="0"/>
        <v>0</v>
      </c>
      <c r="K16" s="186"/>
      <c r="L16" s="68"/>
      <c r="M16" s="190"/>
      <c r="N16" s="189">
        <f t="shared" si="1"/>
        <v>0</v>
      </c>
      <c r="O16" s="189">
        <f t="shared" si="2"/>
        <v>0</v>
      </c>
    </row>
    <row r="17" spans="1:15" s="52" customFormat="1" ht="37.200000000000003" customHeight="1">
      <c r="A17" s="191">
        <v>13</v>
      </c>
      <c r="B17" s="206"/>
      <c r="C17" s="206"/>
      <c r="D17" s="205"/>
      <c r="E17" s="185"/>
      <c r="F17" s="186"/>
      <c r="G17" s="187"/>
      <c r="H17" s="188"/>
      <c r="I17" s="188"/>
      <c r="J17" s="189">
        <f t="shared" si="0"/>
        <v>0</v>
      </c>
      <c r="K17" s="186"/>
      <c r="L17" s="68"/>
      <c r="M17" s="190"/>
      <c r="N17" s="189">
        <f t="shared" si="1"/>
        <v>0</v>
      </c>
      <c r="O17" s="189">
        <f t="shared" si="2"/>
        <v>0</v>
      </c>
    </row>
    <row r="18" spans="1:15" s="52" customFormat="1" ht="37.200000000000003" customHeight="1">
      <c r="A18" s="178">
        <v>14</v>
      </c>
      <c r="B18" s="206"/>
      <c r="C18" s="206"/>
      <c r="D18" s="205"/>
      <c r="E18" s="185"/>
      <c r="F18" s="186"/>
      <c r="G18" s="187"/>
      <c r="H18" s="188"/>
      <c r="I18" s="188"/>
      <c r="J18" s="189">
        <f t="shared" si="0"/>
        <v>0</v>
      </c>
      <c r="K18" s="186"/>
      <c r="L18" s="68"/>
      <c r="M18" s="190"/>
      <c r="N18" s="189">
        <f t="shared" si="1"/>
        <v>0</v>
      </c>
      <c r="O18" s="189">
        <f t="shared" si="2"/>
        <v>0</v>
      </c>
    </row>
    <row r="19" spans="1:15" s="52" customFormat="1" ht="37.200000000000003" customHeight="1">
      <c r="A19" s="191">
        <v>15</v>
      </c>
      <c r="B19" s="206"/>
      <c r="C19" s="206"/>
      <c r="D19" s="205"/>
      <c r="E19" s="185"/>
      <c r="F19" s="186"/>
      <c r="G19" s="187"/>
      <c r="H19" s="188"/>
      <c r="I19" s="188"/>
      <c r="J19" s="189">
        <f t="shared" si="0"/>
        <v>0</v>
      </c>
      <c r="K19" s="186"/>
      <c r="L19" s="68"/>
      <c r="M19" s="190"/>
      <c r="N19" s="189">
        <f t="shared" si="1"/>
        <v>0</v>
      </c>
      <c r="O19" s="189">
        <f t="shared" si="2"/>
        <v>0</v>
      </c>
    </row>
    <row r="20" spans="1:15" s="52" customFormat="1" ht="37.200000000000003" customHeight="1">
      <c r="A20" s="178">
        <v>16</v>
      </c>
      <c r="B20" s="206"/>
      <c r="C20" s="206"/>
      <c r="D20" s="205"/>
      <c r="E20" s="185"/>
      <c r="F20" s="186"/>
      <c r="G20" s="187"/>
      <c r="H20" s="188"/>
      <c r="I20" s="188"/>
      <c r="J20" s="189">
        <f t="shared" si="0"/>
        <v>0</v>
      </c>
      <c r="K20" s="186"/>
      <c r="L20" s="68"/>
      <c r="M20" s="190"/>
      <c r="N20" s="189">
        <f t="shared" si="1"/>
        <v>0</v>
      </c>
      <c r="O20" s="189">
        <f t="shared" si="2"/>
        <v>0</v>
      </c>
    </row>
    <row r="21" spans="1:15" s="52" customFormat="1" ht="37.200000000000003" customHeight="1">
      <c r="A21" s="191">
        <v>17</v>
      </c>
      <c r="B21" s="206"/>
      <c r="C21" s="206"/>
      <c r="D21" s="205"/>
      <c r="E21" s="185"/>
      <c r="F21" s="186"/>
      <c r="G21" s="187"/>
      <c r="H21" s="188"/>
      <c r="I21" s="188"/>
      <c r="J21" s="189">
        <f t="shared" si="0"/>
        <v>0</v>
      </c>
      <c r="K21" s="186"/>
      <c r="L21" s="68"/>
      <c r="M21" s="190"/>
      <c r="N21" s="189">
        <f t="shared" si="1"/>
        <v>0</v>
      </c>
      <c r="O21" s="189">
        <f t="shared" si="2"/>
        <v>0</v>
      </c>
    </row>
    <row r="22" spans="1:15" s="52" customFormat="1" ht="37.200000000000003" customHeight="1" thickBot="1">
      <c r="A22" s="178">
        <v>18</v>
      </c>
      <c r="B22" s="206"/>
      <c r="C22" s="206"/>
      <c r="D22" s="205"/>
      <c r="E22" s="185"/>
      <c r="F22" s="186"/>
      <c r="G22" s="187"/>
      <c r="H22" s="188"/>
      <c r="I22" s="188"/>
      <c r="J22" s="189">
        <f t="shared" si="0"/>
        <v>0</v>
      </c>
      <c r="K22" s="186"/>
      <c r="L22" s="68"/>
      <c r="M22" s="190"/>
      <c r="N22" s="189">
        <f t="shared" si="1"/>
        <v>0</v>
      </c>
      <c r="O22" s="189">
        <f t="shared" si="2"/>
        <v>0</v>
      </c>
    </row>
    <row r="23" spans="1:15" s="52" customFormat="1" ht="33.6" customHeight="1">
      <c r="A23" s="283" t="s">
        <v>22</v>
      </c>
      <c r="B23" s="284"/>
      <c r="C23" s="192"/>
      <c r="D23" s="192"/>
      <c r="E23" s="192"/>
      <c r="F23" s="193">
        <f>SUM(F5:F22)</f>
        <v>0</v>
      </c>
      <c r="G23" s="194"/>
      <c r="H23" s="195"/>
      <c r="I23" s="195"/>
      <c r="J23" s="196"/>
      <c r="K23" s="197">
        <f>SUM(K5:K22)</f>
        <v>0</v>
      </c>
      <c r="L23" s="194"/>
      <c r="M23" s="195"/>
      <c r="N23" s="196"/>
      <c r="O23" s="196"/>
    </row>
    <row r="24" spans="1:15" s="52" customFormat="1" ht="33.6" customHeight="1" thickBot="1">
      <c r="A24" s="285" t="s">
        <v>2</v>
      </c>
      <c r="B24" s="286"/>
      <c r="C24" s="198"/>
      <c r="D24" s="198"/>
      <c r="E24" s="198"/>
      <c r="F24" s="199"/>
      <c r="G24" s="200"/>
      <c r="H24" s="201"/>
      <c r="I24" s="201"/>
      <c r="J24" s="202">
        <f>SUM(J5:J22)</f>
        <v>0</v>
      </c>
      <c r="K24" s="203"/>
      <c r="L24" s="200"/>
      <c r="M24" s="201"/>
      <c r="N24" s="204">
        <f>SUM(N5:N22)</f>
        <v>0</v>
      </c>
      <c r="O24" s="96">
        <f>SUM(O5:O22)</f>
        <v>0</v>
      </c>
    </row>
    <row r="25" spans="1:15">
      <c r="A25" s="160"/>
      <c r="B25" s="160"/>
      <c r="C25" s="160"/>
      <c r="D25" s="160"/>
      <c r="E25" s="160"/>
    </row>
    <row r="26" spans="1:15">
      <c r="A26" s="160"/>
      <c r="B26" s="160"/>
      <c r="C26" s="160"/>
      <c r="D26" s="160"/>
      <c r="E26" s="160"/>
    </row>
  </sheetData>
  <sheetProtection algorithmName="SHA-512" hashValue="qNIatR91W7ADWXHARqw4cfcgSSu92lp5+6z9ol6BJ6B22NVFQIaMbgmJOSVXHpjXOkTvt/VmE+PqJWsmZcWIjQ==" saltValue="OmGEn7NqnOVcC1hJymV2kA==" spinCount="100000" sheet="1" selectLockedCells="1"/>
  <mergeCells count="12">
    <mergeCell ref="A23:B23"/>
    <mergeCell ref="A24:B24"/>
    <mergeCell ref="O2:O4"/>
    <mergeCell ref="A1:O1"/>
    <mergeCell ref="F2:N2"/>
    <mergeCell ref="B2:B4"/>
    <mergeCell ref="A2:A4"/>
    <mergeCell ref="F3:J3"/>
    <mergeCell ref="K3:N3"/>
    <mergeCell ref="C2:C4"/>
    <mergeCell ref="E2:E4"/>
    <mergeCell ref="D2:D4"/>
  </mergeCells>
  <printOptions horizontalCentered="1" verticalCentered="1"/>
  <pageMargins left="0.35433070866141736" right="0.27559055118110237" top="0.35433070866141736" bottom="0.43307086614173229" header="0.23622047244094491" footer="0.23622047244094491"/>
  <pageSetup paperSize="9" scale="53" orientation="landscape" r:id="rId1"/>
  <headerFooter>
    <oddFooter>&amp;RΚΟΣΤΟΣ ΠΡΟΣΩΠΙΚΟΥ / STAFF COSTS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DATA!$A$44:$A$50</xm:f>
          </x14:formula1>
          <xm:sqref>D5:D22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3">
    <pageSetUpPr fitToPage="1"/>
  </sheetPr>
  <dimension ref="A1:O67"/>
  <sheetViews>
    <sheetView view="pageBreakPreview" topLeftCell="A2" zoomScale="70" zoomScaleNormal="55" zoomScaleSheetLayoutView="70" workbookViewId="0">
      <selection activeCell="B4" sqref="B4"/>
    </sheetView>
  </sheetViews>
  <sheetFormatPr defaultColWidth="9.109375" defaultRowHeight="14.4"/>
  <cols>
    <col min="1" max="1" width="6" style="166" customWidth="1"/>
    <col min="2" max="2" width="58.5546875" style="166" customWidth="1"/>
    <col min="3" max="3" width="25.109375" style="166" customWidth="1"/>
    <col min="4" max="4" width="27" style="166" customWidth="1"/>
    <col min="5" max="5" width="26.44140625" style="166" customWidth="1"/>
    <col min="6" max="6" width="10.44140625" style="166" customWidth="1"/>
    <col min="7" max="8" width="11.6640625" style="166" customWidth="1"/>
    <col min="9" max="9" width="18.88671875" style="166" customWidth="1"/>
    <col min="10" max="10" width="13.6640625" style="166" customWidth="1"/>
    <col min="11" max="11" width="17.88671875" style="166" customWidth="1"/>
    <col min="12" max="12" width="12.77734375" style="166" customWidth="1"/>
    <col min="13" max="13" width="18.21875" style="166" customWidth="1"/>
    <col min="14" max="14" width="13.33203125" style="166" customWidth="1"/>
    <col min="15" max="15" width="20" style="166" customWidth="1"/>
    <col min="16" max="16384" width="9.109375" style="166"/>
  </cols>
  <sheetData>
    <row r="1" spans="1:15" s="164" customFormat="1" ht="32.25" customHeight="1" thickBot="1">
      <c r="A1" s="324" t="s">
        <v>29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6"/>
    </row>
    <row r="2" spans="1:15" s="165" customFormat="1" ht="129.6">
      <c r="A2" s="327" t="s">
        <v>79</v>
      </c>
      <c r="B2" s="329" t="s">
        <v>82</v>
      </c>
      <c r="C2" s="331" t="s">
        <v>150</v>
      </c>
      <c r="D2" s="331" t="s">
        <v>151</v>
      </c>
      <c r="E2" s="333" t="s">
        <v>281</v>
      </c>
      <c r="F2" s="108" t="s">
        <v>3</v>
      </c>
      <c r="G2" s="109" t="s">
        <v>6</v>
      </c>
      <c r="H2" s="109" t="s">
        <v>36</v>
      </c>
      <c r="I2" s="109" t="s">
        <v>140</v>
      </c>
      <c r="J2" s="110" t="s">
        <v>211</v>
      </c>
      <c r="K2" s="28" t="s">
        <v>28</v>
      </c>
      <c r="L2" s="108" t="s">
        <v>141</v>
      </c>
      <c r="M2" s="27" t="s">
        <v>142</v>
      </c>
      <c r="N2" s="26" t="s">
        <v>9</v>
      </c>
      <c r="O2" s="28" t="s">
        <v>10</v>
      </c>
    </row>
    <row r="3" spans="1:15" s="165" customFormat="1" ht="43.8" thickBot="1">
      <c r="A3" s="328"/>
      <c r="B3" s="330"/>
      <c r="C3" s="332"/>
      <c r="D3" s="332"/>
      <c r="E3" s="334"/>
      <c r="F3" s="29" t="s">
        <v>4</v>
      </c>
      <c r="G3" s="30" t="s">
        <v>5</v>
      </c>
      <c r="H3" s="30" t="s">
        <v>7</v>
      </c>
      <c r="I3" s="30" t="s">
        <v>8</v>
      </c>
      <c r="J3" s="41" t="s">
        <v>16</v>
      </c>
      <c r="K3" s="33" t="s">
        <v>223</v>
      </c>
      <c r="L3" s="29" t="s">
        <v>26</v>
      </c>
      <c r="M3" s="32" t="s">
        <v>27</v>
      </c>
      <c r="N3" s="31" t="s">
        <v>222</v>
      </c>
      <c r="O3" s="173" t="s">
        <v>105</v>
      </c>
    </row>
    <row r="4" spans="1:15" ht="18" customHeight="1">
      <c r="A4" s="170">
        <v>1</v>
      </c>
      <c r="B4" s="216"/>
      <c r="C4" s="34"/>
      <c r="D4" s="34"/>
      <c r="E4" s="104"/>
      <c r="F4" s="35"/>
      <c r="G4" s="36"/>
      <c r="H4" s="237" t="str">
        <f>IFERROR(VLOOKUP(C4,'Όρια Ταξιδίων - Travel ceilings'!$B$6:$D$62,2),"")</f>
        <v/>
      </c>
      <c r="I4" s="237" t="str">
        <f>IFERROR(VLOOKUP(C4,'Όρια Ταξιδίων - Travel ceilings'!$B$6:$D$62,3),"")</f>
        <v/>
      </c>
      <c r="J4" s="60"/>
      <c r="K4" s="63" t="str">
        <f>IFERROR(+F4*G4*(H4+I4)+J4,"")</f>
        <v/>
      </c>
      <c r="L4" s="61"/>
      <c r="M4" s="62"/>
      <c r="N4" s="66">
        <f t="shared" ref="N4:N33" si="0">+G4*(L4+M4)</f>
        <v>0</v>
      </c>
      <c r="O4" s="63">
        <f t="shared" ref="O4:O33" si="1">IF(E4="",0,+K4+N4)</f>
        <v>0</v>
      </c>
    </row>
    <row r="5" spans="1:15" ht="18" customHeight="1">
      <c r="A5" s="171">
        <v>2</v>
      </c>
      <c r="B5" s="217"/>
      <c r="C5" s="34"/>
      <c r="D5" s="37"/>
      <c r="E5" s="104"/>
      <c r="F5" s="35"/>
      <c r="G5" s="36"/>
      <c r="H5" s="237" t="str">
        <f>IFERROR(VLOOKUP(C5,'Όρια Ταξιδίων - Travel ceilings'!$B$6:$D$62,2),"")</f>
        <v/>
      </c>
      <c r="I5" s="237" t="str">
        <f>IFERROR(VLOOKUP(C5,'Όρια Ταξιδίων - Travel ceilings'!$B$6:$D$62,3),"")</f>
        <v/>
      </c>
      <c r="J5" s="60"/>
      <c r="K5" s="63" t="str">
        <f t="shared" ref="K5:K33" si="2">IFERROR(+F5*G5*(H5+I5)+J5,"")</f>
        <v/>
      </c>
      <c r="L5" s="61"/>
      <c r="M5" s="62"/>
      <c r="N5" s="66">
        <f t="shared" si="0"/>
        <v>0</v>
      </c>
      <c r="O5" s="63">
        <f t="shared" si="1"/>
        <v>0</v>
      </c>
    </row>
    <row r="6" spans="1:15" ht="18" customHeight="1">
      <c r="A6" s="171">
        <v>3</v>
      </c>
      <c r="B6" s="217"/>
      <c r="C6" s="34"/>
      <c r="D6" s="37"/>
      <c r="E6" s="104"/>
      <c r="F6" s="35"/>
      <c r="G6" s="36"/>
      <c r="H6" s="237" t="str">
        <f>IFERROR(VLOOKUP(C6,'Όρια Ταξιδίων - Travel ceilings'!$B$6:$D$62,2),"")</f>
        <v/>
      </c>
      <c r="I6" s="237" t="str">
        <f>IFERROR(VLOOKUP(C6,'Όρια Ταξιδίων - Travel ceilings'!$B$6:$D$62,3),"")</f>
        <v/>
      </c>
      <c r="J6" s="60"/>
      <c r="K6" s="63" t="str">
        <f t="shared" si="2"/>
        <v/>
      </c>
      <c r="L6" s="59"/>
      <c r="M6" s="59"/>
      <c r="N6" s="66">
        <f t="shared" si="0"/>
        <v>0</v>
      </c>
      <c r="O6" s="63">
        <f t="shared" si="1"/>
        <v>0</v>
      </c>
    </row>
    <row r="7" spans="1:15" ht="18" customHeight="1">
      <c r="A7" s="171">
        <v>4</v>
      </c>
      <c r="B7" s="217"/>
      <c r="C7" s="34"/>
      <c r="D7" s="37"/>
      <c r="E7" s="104"/>
      <c r="F7" s="35"/>
      <c r="G7" s="36"/>
      <c r="H7" s="237" t="str">
        <f>IFERROR(VLOOKUP(C7,'Όρια Ταξιδίων - Travel ceilings'!$B$6:$D$62,2),"")</f>
        <v/>
      </c>
      <c r="I7" s="237" t="str">
        <f>IFERROR(VLOOKUP(C7,'Όρια Ταξιδίων - Travel ceilings'!$B$6:$D$62,3),"")</f>
        <v/>
      </c>
      <c r="J7" s="60"/>
      <c r="K7" s="63" t="str">
        <f t="shared" ref="K7:K28" si="3">IFERROR(+F7*G7*(H7+I7)+J7,"")</f>
        <v/>
      </c>
      <c r="L7" s="59"/>
      <c r="M7" s="59"/>
      <c r="N7" s="66">
        <f t="shared" ref="N7:N28" si="4">+G7*(L7+M7)</f>
        <v>0</v>
      </c>
      <c r="O7" s="63">
        <f t="shared" ref="O7:O28" si="5">IF(E7="",0,+K7+N7)</f>
        <v>0</v>
      </c>
    </row>
    <row r="8" spans="1:15" ht="18" customHeight="1">
      <c r="A8" s="171">
        <v>5</v>
      </c>
      <c r="B8" s="217"/>
      <c r="C8" s="34"/>
      <c r="D8" s="37"/>
      <c r="E8" s="104"/>
      <c r="F8" s="35"/>
      <c r="G8" s="36"/>
      <c r="H8" s="237" t="str">
        <f>IFERROR(VLOOKUP(C8,'Όρια Ταξιδίων - Travel ceilings'!$B$6:$D$62,2),"")</f>
        <v/>
      </c>
      <c r="I8" s="237" t="str">
        <f>IFERROR(VLOOKUP(C8,'Όρια Ταξιδίων - Travel ceilings'!$B$6:$D$62,3),"")</f>
        <v/>
      </c>
      <c r="J8" s="60"/>
      <c r="K8" s="63" t="str">
        <f t="shared" si="3"/>
        <v/>
      </c>
      <c r="L8" s="59"/>
      <c r="M8" s="59"/>
      <c r="N8" s="66">
        <f t="shared" si="4"/>
        <v>0</v>
      </c>
      <c r="O8" s="63">
        <f t="shared" si="5"/>
        <v>0</v>
      </c>
    </row>
    <row r="9" spans="1:15" ht="18" customHeight="1">
      <c r="A9" s="171">
        <v>6</v>
      </c>
      <c r="B9" s="217"/>
      <c r="C9" s="34"/>
      <c r="D9" s="37"/>
      <c r="E9" s="104"/>
      <c r="F9" s="35"/>
      <c r="G9" s="36"/>
      <c r="H9" s="237" t="str">
        <f>IFERROR(VLOOKUP(C9,'Όρια Ταξιδίων - Travel ceilings'!$B$6:$D$62,2),"")</f>
        <v/>
      </c>
      <c r="I9" s="237" t="str">
        <f>IFERROR(VLOOKUP(C9,'Όρια Ταξιδίων - Travel ceilings'!$B$6:$D$62,3),"")</f>
        <v/>
      </c>
      <c r="J9" s="60"/>
      <c r="K9" s="63" t="str">
        <f t="shared" si="3"/>
        <v/>
      </c>
      <c r="L9" s="59"/>
      <c r="M9" s="59"/>
      <c r="N9" s="66">
        <f t="shared" si="4"/>
        <v>0</v>
      </c>
      <c r="O9" s="63">
        <f t="shared" si="5"/>
        <v>0</v>
      </c>
    </row>
    <row r="10" spans="1:15" ht="18" customHeight="1">
      <c r="A10" s="171">
        <v>7</v>
      </c>
      <c r="B10" s="217"/>
      <c r="C10" s="34"/>
      <c r="D10" s="37"/>
      <c r="E10" s="104"/>
      <c r="F10" s="35"/>
      <c r="G10" s="36"/>
      <c r="H10" s="237" t="str">
        <f>IFERROR(VLOOKUP(C10,'Όρια Ταξιδίων - Travel ceilings'!$B$6:$D$62,2),"")</f>
        <v/>
      </c>
      <c r="I10" s="237" t="str">
        <f>IFERROR(VLOOKUP(C10,'Όρια Ταξιδίων - Travel ceilings'!$B$6:$D$62,3),"")</f>
        <v/>
      </c>
      <c r="J10" s="60"/>
      <c r="K10" s="63" t="str">
        <f t="shared" si="3"/>
        <v/>
      </c>
      <c r="L10" s="59"/>
      <c r="M10" s="59"/>
      <c r="N10" s="66">
        <f t="shared" si="4"/>
        <v>0</v>
      </c>
      <c r="O10" s="63">
        <f t="shared" si="5"/>
        <v>0</v>
      </c>
    </row>
    <row r="11" spans="1:15" ht="18" customHeight="1">
      <c r="A11" s="171">
        <v>8</v>
      </c>
      <c r="B11" s="217"/>
      <c r="C11" s="34"/>
      <c r="D11" s="37"/>
      <c r="E11" s="104"/>
      <c r="F11" s="35"/>
      <c r="G11" s="36"/>
      <c r="H11" s="237" t="str">
        <f>IFERROR(VLOOKUP(C11,'Όρια Ταξιδίων - Travel ceilings'!$B$6:$D$62,2),"")</f>
        <v/>
      </c>
      <c r="I11" s="237" t="str">
        <f>IFERROR(VLOOKUP(C11,'Όρια Ταξιδίων - Travel ceilings'!$B$6:$D$62,3),"")</f>
        <v/>
      </c>
      <c r="J11" s="60"/>
      <c r="K11" s="63" t="str">
        <f t="shared" si="3"/>
        <v/>
      </c>
      <c r="L11" s="59"/>
      <c r="M11" s="59"/>
      <c r="N11" s="66">
        <f t="shared" si="4"/>
        <v>0</v>
      </c>
      <c r="O11" s="63">
        <f t="shared" si="5"/>
        <v>0</v>
      </c>
    </row>
    <row r="12" spans="1:15" ht="18" customHeight="1">
      <c r="A12" s="171">
        <v>9</v>
      </c>
      <c r="B12" s="217"/>
      <c r="C12" s="34"/>
      <c r="D12" s="37"/>
      <c r="E12" s="104"/>
      <c r="F12" s="35"/>
      <c r="G12" s="36"/>
      <c r="H12" s="237" t="str">
        <f>IFERROR(VLOOKUP(C12,'Όρια Ταξιδίων - Travel ceilings'!$B$6:$D$62,2),"")</f>
        <v/>
      </c>
      <c r="I12" s="237" t="str">
        <f>IFERROR(VLOOKUP(C12,'Όρια Ταξιδίων - Travel ceilings'!$B$6:$D$62,3),"")</f>
        <v/>
      </c>
      <c r="J12" s="60"/>
      <c r="K12" s="63" t="str">
        <f t="shared" si="3"/>
        <v/>
      </c>
      <c r="L12" s="59"/>
      <c r="M12" s="59"/>
      <c r="N12" s="66">
        <f t="shared" si="4"/>
        <v>0</v>
      </c>
      <c r="O12" s="63">
        <f t="shared" si="5"/>
        <v>0</v>
      </c>
    </row>
    <row r="13" spans="1:15" ht="18" customHeight="1">
      <c r="A13" s="171">
        <v>10</v>
      </c>
      <c r="B13" s="217"/>
      <c r="C13" s="34"/>
      <c r="D13" s="37"/>
      <c r="E13" s="104"/>
      <c r="F13" s="35"/>
      <c r="G13" s="36"/>
      <c r="H13" s="237" t="str">
        <f>IFERROR(VLOOKUP(C13,'Όρια Ταξιδίων - Travel ceilings'!$B$6:$D$62,2),"")</f>
        <v/>
      </c>
      <c r="I13" s="237" t="str">
        <f>IFERROR(VLOOKUP(C13,'Όρια Ταξιδίων - Travel ceilings'!$B$6:$D$62,3),"")</f>
        <v/>
      </c>
      <c r="J13" s="60"/>
      <c r="K13" s="63" t="str">
        <f t="shared" si="3"/>
        <v/>
      </c>
      <c r="L13" s="59"/>
      <c r="M13" s="59"/>
      <c r="N13" s="66">
        <f t="shared" si="4"/>
        <v>0</v>
      </c>
      <c r="O13" s="63">
        <f t="shared" si="5"/>
        <v>0</v>
      </c>
    </row>
    <row r="14" spans="1:15" ht="18" customHeight="1">
      <c r="A14" s="171">
        <v>11</v>
      </c>
      <c r="B14" s="217"/>
      <c r="C14" s="34"/>
      <c r="D14" s="37"/>
      <c r="E14" s="104"/>
      <c r="F14" s="35"/>
      <c r="G14" s="36"/>
      <c r="H14" s="237" t="str">
        <f>IFERROR(VLOOKUP(C14,'Όρια Ταξιδίων - Travel ceilings'!$B$6:$D$62,2),"")</f>
        <v/>
      </c>
      <c r="I14" s="237" t="str">
        <f>IFERROR(VLOOKUP(C14,'Όρια Ταξιδίων - Travel ceilings'!$B$6:$D$62,3),"")</f>
        <v/>
      </c>
      <c r="J14" s="60"/>
      <c r="K14" s="63" t="str">
        <f t="shared" si="3"/>
        <v/>
      </c>
      <c r="L14" s="59"/>
      <c r="M14" s="59"/>
      <c r="N14" s="66">
        <f t="shared" si="4"/>
        <v>0</v>
      </c>
      <c r="O14" s="63">
        <f t="shared" si="5"/>
        <v>0</v>
      </c>
    </row>
    <row r="15" spans="1:15" ht="18" customHeight="1">
      <c r="A15" s="171">
        <v>12</v>
      </c>
      <c r="B15" s="217"/>
      <c r="C15" s="34"/>
      <c r="D15" s="37"/>
      <c r="E15" s="104"/>
      <c r="F15" s="35"/>
      <c r="G15" s="36"/>
      <c r="H15" s="237" t="str">
        <f>IFERROR(VLOOKUP(C15,'Όρια Ταξιδίων - Travel ceilings'!$B$6:$D$62,2),"")</f>
        <v/>
      </c>
      <c r="I15" s="237" t="str">
        <f>IFERROR(VLOOKUP(C15,'Όρια Ταξιδίων - Travel ceilings'!$B$6:$D$62,3),"")</f>
        <v/>
      </c>
      <c r="J15" s="60"/>
      <c r="K15" s="63" t="str">
        <f t="shared" si="3"/>
        <v/>
      </c>
      <c r="L15" s="59"/>
      <c r="M15" s="59"/>
      <c r="N15" s="66">
        <f t="shared" si="4"/>
        <v>0</v>
      </c>
      <c r="O15" s="63">
        <f t="shared" si="5"/>
        <v>0</v>
      </c>
    </row>
    <row r="16" spans="1:15" ht="18" customHeight="1">
      <c r="A16" s="171">
        <v>13</v>
      </c>
      <c r="B16" s="217"/>
      <c r="C16" s="34"/>
      <c r="D16" s="37"/>
      <c r="E16" s="104"/>
      <c r="F16" s="35"/>
      <c r="G16" s="36"/>
      <c r="H16" s="237" t="str">
        <f>IFERROR(VLOOKUP(C16,'Όρια Ταξιδίων - Travel ceilings'!$B$6:$D$62,2),"")</f>
        <v/>
      </c>
      <c r="I16" s="237" t="str">
        <f>IFERROR(VLOOKUP(C16,'Όρια Ταξιδίων - Travel ceilings'!$B$6:$D$62,3),"")</f>
        <v/>
      </c>
      <c r="J16" s="60"/>
      <c r="K16" s="63" t="str">
        <f t="shared" si="3"/>
        <v/>
      </c>
      <c r="L16" s="59"/>
      <c r="M16" s="59"/>
      <c r="N16" s="66">
        <f t="shared" si="4"/>
        <v>0</v>
      </c>
      <c r="O16" s="63">
        <f t="shared" si="5"/>
        <v>0</v>
      </c>
    </row>
    <row r="17" spans="1:15" ht="18" customHeight="1">
      <c r="A17" s="171">
        <v>14</v>
      </c>
      <c r="B17" s="217"/>
      <c r="C17" s="34"/>
      <c r="D17" s="37"/>
      <c r="E17" s="104"/>
      <c r="F17" s="35"/>
      <c r="G17" s="36"/>
      <c r="H17" s="237" t="str">
        <f>IFERROR(VLOOKUP(C17,'Όρια Ταξιδίων - Travel ceilings'!$B$6:$D$62,2),"")</f>
        <v/>
      </c>
      <c r="I17" s="237" t="str">
        <f>IFERROR(VLOOKUP(C17,'Όρια Ταξιδίων - Travel ceilings'!$B$6:$D$62,3),"")</f>
        <v/>
      </c>
      <c r="J17" s="60"/>
      <c r="K17" s="63" t="str">
        <f t="shared" si="3"/>
        <v/>
      </c>
      <c r="L17" s="59"/>
      <c r="M17" s="59"/>
      <c r="N17" s="66">
        <f t="shared" si="4"/>
        <v>0</v>
      </c>
      <c r="O17" s="63">
        <f t="shared" si="5"/>
        <v>0</v>
      </c>
    </row>
    <row r="18" spans="1:15" ht="18" customHeight="1">
      <c r="A18" s="171">
        <v>15</v>
      </c>
      <c r="B18" s="217"/>
      <c r="C18" s="34"/>
      <c r="D18" s="37"/>
      <c r="E18" s="104"/>
      <c r="F18" s="35"/>
      <c r="G18" s="36"/>
      <c r="H18" s="237" t="str">
        <f>IFERROR(VLOOKUP(C18,'Όρια Ταξιδίων - Travel ceilings'!$B$6:$D$62,2),"")</f>
        <v/>
      </c>
      <c r="I18" s="237" t="str">
        <f>IFERROR(VLOOKUP(C18,'Όρια Ταξιδίων - Travel ceilings'!$B$6:$D$62,3),"")</f>
        <v/>
      </c>
      <c r="J18" s="60"/>
      <c r="K18" s="63" t="str">
        <f t="shared" si="3"/>
        <v/>
      </c>
      <c r="L18" s="59"/>
      <c r="M18" s="59"/>
      <c r="N18" s="66">
        <f t="shared" si="4"/>
        <v>0</v>
      </c>
      <c r="O18" s="63">
        <f t="shared" si="5"/>
        <v>0</v>
      </c>
    </row>
    <row r="19" spans="1:15" ht="18" customHeight="1">
      <c r="A19" s="171">
        <v>16</v>
      </c>
      <c r="B19" s="217"/>
      <c r="C19" s="34"/>
      <c r="D19" s="37"/>
      <c r="E19" s="104"/>
      <c r="F19" s="35"/>
      <c r="G19" s="36"/>
      <c r="H19" s="237" t="str">
        <f>IFERROR(VLOOKUP(C19,'Όρια Ταξιδίων - Travel ceilings'!$B$6:$D$62,2),"")</f>
        <v/>
      </c>
      <c r="I19" s="237" t="str">
        <f>IFERROR(VLOOKUP(C19,'Όρια Ταξιδίων - Travel ceilings'!$B$6:$D$62,3),"")</f>
        <v/>
      </c>
      <c r="J19" s="60"/>
      <c r="K19" s="63" t="str">
        <f t="shared" si="3"/>
        <v/>
      </c>
      <c r="L19" s="59"/>
      <c r="M19" s="59"/>
      <c r="N19" s="66">
        <f t="shared" si="4"/>
        <v>0</v>
      </c>
      <c r="O19" s="63">
        <f t="shared" si="5"/>
        <v>0</v>
      </c>
    </row>
    <row r="20" spans="1:15" ht="18" customHeight="1">
      <c r="A20" s="171">
        <v>17</v>
      </c>
      <c r="B20" s="217"/>
      <c r="C20" s="34"/>
      <c r="D20" s="37"/>
      <c r="E20" s="104"/>
      <c r="F20" s="35"/>
      <c r="G20" s="36"/>
      <c r="H20" s="237" t="str">
        <f>IFERROR(VLOOKUP(C20,'Όρια Ταξιδίων - Travel ceilings'!$B$6:$D$62,2),"")</f>
        <v/>
      </c>
      <c r="I20" s="237" t="str">
        <f>IFERROR(VLOOKUP(C20,'Όρια Ταξιδίων - Travel ceilings'!$B$6:$D$62,3),"")</f>
        <v/>
      </c>
      <c r="J20" s="60"/>
      <c r="K20" s="63" t="str">
        <f t="shared" si="3"/>
        <v/>
      </c>
      <c r="L20" s="59"/>
      <c r="M20" s="59"/>
      <c r="N20" s="66">
        <f t="shared" si="4"/>
        <v>0</v>
      </c>
      <c r="O20" s="63">
        <f t="shared" si="5"/>
        <v>0</v>
      </c>
    </row>
    <row r="21" spans="1:15" ht="18" customHeight="1">
      <c r="A21" s="171">
        <v>18</v>
      </c>
      <c r="B21" s="217"/>
      <c r="C21" s="34"/>
      <c r="D21" s="37"/>
      <c r="E21" s="104"/>
      <c r="F21" s="35"/>
      <c r="G21" s="36"/>
      <c r="H21" s="237" t="str">
        <f>IFERROR(VLOOKUP(C21,'Όρια Ταξιδίων - Travel ceilings'!$B$6:$D$62,2),"")</f>
        <v/>
      </c>
      <c r="I21" s="237" t="str">
        <f>IFERROR(VLOOKUP(C21,'Όρια Ταξιδίων - Travel ceilings'!$B$6:$D$62,3),"")</f>
        <v/>
      </c>
      <c r="J21" s="60"/>
      <c r="K21" s="63" t="str">
        <f t="shared" si="3"/>
        <v/>
      </c>
      <c r="L21" s="59"/>
      <c r="M21" s="59"/>
      <c r="N21" s="66">
        <f t="shared" si="4"/>
        <v>0</v>
      </c>
      <c r="O21" s="63">
        <f t="shared" si="5"/>
        <v>0</v>
      </c>
    </row>
    <row r="22" spans="1:15" ht="18" customHeight="1">
      <c r="A22" s="171">
        <v>19</v>
      </c>
      <c r="B22" s="217"/>
      <c r="C22" s="34"/>
      <c r="D22" s="37"/>
      <c r="E22" s="104"/>
      <c r="F22" s="35"/>
      <c r="G22" s="36"/>
      <c r="H22" s="237" t="str">
        <f>IFERROR(VLOOKUP(C22,'Όρια Ταξιδίων - Travel ceilings'!$B$6:$D$62,2),"")</f>
        <v/>
      </c>
      <c r="I22" s="237" t="str">
        <f>IFERROR(VLOOKUP(C22,'Όρια Ταξιδίων - Travel ceilings'!$B$6:$D$62,3),"")</f>
        <v/>
      </c>
      <c r="J22" s="60"/>
      <c r="K22" s="63" t="str">
        <f t="shared" si="3"/>
        <v/>
      </c>
      <c r="L22" s="59"/>
      <c r="M22" s="59"/>
      <c r="N22" s="66">
        <f t="shared" si="4"/>
        <v>0</v>
      </c>
      <c r="O22" s="63">
        <f t="shared" si="5"/>
        <v>0</v>
      </c>
    </row>
    <row r="23" spans="1:15" ht="18" customHeight="1">
      <c r="A23" s="171">
        <v>20</v>
      </c>
      <c r="B23" s="217"/>
      <c r="C23" s="34"/>
      <c r="D23" s="37"/>
      <c r="E23" s="104"/>
      <c r="F23" s="35"/>
      <c r="G23" s="36"/>
      <c r="H23" s="237" t="str">
        <f>IFERROR(VLOOKUP(C23,'Όρια Ταξιδίων - Travel ceilings'!$B$6:$D$62,2),"")</f>
        <v/>
      </c>
      <c r="I23" s="237" t="str">
        <f>IFERROR(VLOOKUP(C23,'Όρια Ταξιδίων - Travel ceilings'!$B$6:$D$62,3),"")</f>
        <v/>
      </c>
      <c r="J23" s="60"/>
      <c r="K23" s="63" t="str">
        <f t="shared" si="3"/>
        <v/>
      </c>
      <c r="L23" s="59"/>
      <c r="M23" s="59"/>
      <c r="N23" s="66">
        <f t="shared" si="4"/>
        <v>0</v>
      </c>
      <c r="O23" s="63">
        <f t="shared" si="5"/>
        <v>0</v>
      </c>
    </row>
    <row r="24" spans="1:15" ht="18" customHeight="1">
      <c r="A24" s="171">
        <v>21</v>
      </c>
      <c r="B24" s="217"/>
      <c r="C24" s="34"/>
      <c r="D24" s="37"/>
      <c r="E24" s="104"/>
      <c r="F24" s="35"/>
      <c r="G24" s="36"/>
      <c r="H24" s="237" t="str">
        <f>IFERROR(VLOOKUP(C24,'Όρια Ταξιδίων - Travel ceilings'!$B$6:$D$62,2),"")</f>
        <v/>
      </c>
      <c r="I24" s="237" t="str">
        <f>IFERROR(VLOOKUP(C24,'Όρια Ταξιδίων - Travel ceilings'!$B$6:$D$62,3),"")</f>
        <v/>
      </c>
      <c r="J24" s="60"/>
      <c r="K24" s="63" t="str">
        <f t="shared" si="3"/>
        <v/>
      </c>
      <c r="L24" s="59"/>
      <c r="M24" s="59"/>
      <c r="N24" s="66">
        <f t="shared" si="4"/>
        <v>0</v>
      </c>
      <c r="O24" s="63">
        <f t="shared" si="5"/>
        <v>0</v>
      </c>
    </row>
    <row r="25" spans="1:15" ht="18" customHeight="1">
      <c r="A25" s="171">
        <v>22</v>
      </c>
      <c r="B25" s="217"/>
      <c r="C25" s="34"/>
      <c r="D25" s="37"/>
      <c r="E25" s="104"/>
      <c r="F25" s="35"/>
      <c r="G25" s="36"/>
      <c r="H25" s="237" t="str">
        <f>IFERROR(VLOOKUP(C25,'Όρια Ταξιδίων - Travel ceilings'!$B$6:$D$62,2),"")</f>
        <v/>
      </c>
      <c r="I25" s="237" t="str">
        <f>IFERROR(VLOOKUP(C25,'Όρια Ταξιδίων - Travel ceilings'!$B$6:$D$62,3),"")</f>
        <v/>
      </c>
      <c r="J25" s="60"/>
      <c r="K25" s="63" t="str">
        <f t="shared" si="3"/>
        <v/>
      </c>
      <c r="L25" s="59"/>
      <c r="M25" s="59"/>
      <c r="N25" s="66">
        <f t="shared" si="4"/>
        <v>0</v>
      </c>
      <c r="O25" s="63">
        <f t="shared" si="5"/>
        <v>0</v>
      </c>
    </row>
    <row r="26" spans="1:15" ht="18" customHeight="1">
      <c r="A26" s="171">
        <v>23</v>
      </c>
      <c r="B26" s="217"/>
      <c r="C26" s="34"/>
      <c r="D26" s="37"/>
      <c r="E26" s="104"/>
      <c r="F26" s="35"/>
      <c r="G26" s="36"/>
      <c r="H26" s="237" t="str">
        <f>IFERROR(VLOOKUP(C26,'Όρια Ταξιδίων - Travel ceilings'!$B$6:$D$62,2),"")</f>
        <v/>
      </c>
      <c r="I26" s="237" t="str">
        <f>IFERROR(VLOOKUP(C26,'Όρια Ταξιδίων - Travel ceilings'!$B$6:$D$62,3),"")</f>
        <v/>
      </c>
      <c r="J26" s="60"/>
      <c r="K26" s="63" t="str">
        <f t="shared" si="3"/>
        <v/>
      </c>
      <c r="L26" s="59"/>
      <c r="M26" s="59"/>
      <c r="N26" s="66">
        <f t="shared" si="4"/>
        <v>0</v>
      </c>
      <c r="O26" s="63">
        <f t="shared" si="5"/>
        <v>0</v>
      </c>
    </row>
    <row r="27" spans="1:15" ht="18" customHeight="1">
      <c r="A27" s="171">
        <v>24</v>
      </c>
      <c r="B27" s="217"/>
      <c r="C27" s="34"/>
      <c r="D27" s="37"/>
      <c r="E27" s="104"/>
      <c r="F27" s="35"/>
      <c r="G27" s="36"/>
      <c r="H27" s="237" t="str">
        <f>IFERROR(VLOOKUP(C27,'Όρια Ταξιδίων - Travel ceilings'!$B$6:$D$62,2),"")</f>
        <v/>
      </c>
      <c r="I27" s="237" t="str">
        <f>IFERROR(VLOOKUP(C27,'Όρια Ταξιδίων - Travel ceilings'!$B$6:$D$62,3),"")</f>
        <v/>
      </c>
      <c r="J27" s="60"/>
      <c r="K27" s="63" t="str">
        <f t="shared" si="3"/>
        <v/>
      </c>
      <c r="L27" s="59"/>
      <c r="M27" s="59"/>
      <c r="N27" s="66">
        <f t="shared" si="4"/>
        <v>0</v>
      </c>
      <c r="O27" s="63">
        <f t="shared" si="5"/>
        <v>0</v>
      </c>
    </row>
    <row r="28" spans="1:15" ht="18" customHeight="1">
      <c r="A28" s="171">
        <v>25</v>
      </c>
      <c r="B28" s="217"/>
      <c r="C28" s="34"/>
      <c r="D28" s="37"/>
      <c r="E28" s="104"/>
      <c r="F28" s="35"/>
      <c r="G28" s="36"/>
      <c r="H28" s="237" t="str">
        <f>IFERROR(VLOOKUP(C28,'Όρια Ταξιδίων - Travel ceilings'!$B$6:$D$62,2),"")</f>
        <v/>
      </c>
      <c r="I28" s="237" t="str">
        <f>IFERROR(VLOOKUP(C28,'Όρια Ταξιδίων - Travel ceilings'!$B$6:$D$62,3),"")</f>
        <v/>
      </c>
      <c r="J28" s="60"/>
      <c r="K28" s="63" t="str">
        <f t="shared" si="3"/>
        <v/>
      </c>
      <c r="L28" s="59"/>
      <c r="M28" s="59"/>
      <c r="N28" s="66">
        <f t="shared" si="4"/>
        <v>0</v>
      </c>
      <c r="O28" s="63">
        <f t="shared" si="5"/>
        <v>0</v>
      </c>
    </row>
    <row r="29" spans="1:15" ht="18" customHeight="1">
      <c r="A29" s="171">
        <v>26</v>
      </c>
      <c r="B29" s="217"/>
      <c r="C29" s="34"/>
      <c r="D29" s="37"/>
      <c r="E29" s="104"/>
      <c r="F29" s="35"/>
      <c r="G29" s="36"/>
      <c r="H29" s="237" t="str">
        <f>IFERROR(VLOOKUP(C29,'Όρια Ταξιδίων - Travel ceilings'!$B$6:$D$62,2),"")</f>
        <v/>
      </c>
      <c r="I29" s="237" t="str">
        <f>IFERROR(VLOOKUP(C29,'Όρια Ταξιδίων - Travel ceilings'!$B$6:$D$62,3),"")</f>
        <v/>
      </c>
      <c r="J29" s="60"/>
      <c r="K29" s="63" t="str">
        <f t="shared" si="2"/>
        <v/>
      </c>
      <c r="L29" s="61"/>
      <c r="M29" s="62"/>
      <c r="N29" s="66">
        <f t="shared" si="0"/>
        <v>0</v>
      </c>
      <c r="O29" s="63">
        <f t="shared" si="1"/>
        <v>0</v>
      </c>
    </row>
    <row r="30" spans="1:15" ht="18" customHeight="1">
      <c r="A30" s="171">
        <v>27</v>
      </c>
      <c r="B30" s="217"/>
      <c r="C30" s="34"/>
      <c r="D30" s="37"/>
      <c r="E30" s="104"/>
      <c r="F30" s="35"/>
      <c r="G30" s="36"/>
      <c r="H30" s="237" t="str">
        <f>IFERROR(VLOOKUP(C30,'Όρια Ταξιδίων - Travel ceilings'!$B$6:$D$62,2),"")</f>
        <v/>
      </c>
      <c r="I30" s="237" t="str">
        <f>IFERROR(VLOOKUP(C30,'Όρια Ταξιδίων - Travel ceilings'!$B$6:$D$62,3),"")</f>
        <v/>
      </c>
      <c r="J30" s="60"/>
      <c r="K30" s="63" t="str">
        <f t="shared" si="2"/>
        <v/>
      </c>
      <c r="L30" s="61"/>
      <c r="M30" s="62"/>
      <c r="N30" s="66">
        <f t="shared" si="0"/>
        <v>0</v>
      </c>
      <c r="O30" s="63">
        <f t="shared" si="1"/>
        <v>0</v>
      </c>
    </row>
    <row r="31" spans="1:15" ht="18" customHeight="1">
      <c r="A31" s="171">
        <v>28</v>
      </c>
      <c r="B31" s="217"/>
      <c r="C31" s="34"/>
      <c r="D31" s="37"/>
      <c r="E31" s="104"/>
      <c r="F31" s="35"/>
      <c r="G31" s="36"/>
      <c r="H31" s="237" t="str">
        <f>IFERROR(VLOOKUP(C31,'Όρια Ταξιδίων - Travel ceilings'!$B$6:$D$62,2),"")</f>
        <v/>
      </c>
      <c r="I31" s="237" t="str">
        <f>IFERROR(VLOOKUP(C31,'Όρια Ταξιδίων - Travel ceilings'!$B$6:$D$62,3),"")</f>
        <v/>
      </c>
      <c r="J31" s="60"/>
      <c r="K31" s="63" t="str">
        <f t="shared" si="2"/>
        <v/>
      </c>
      <c r="L31" s="61"/>
      <c r="M31" s="62"/>
      <c r="N31" s="66">
        <f t="shared" si="0"/>
        <v>0</v>
      </c>
      <c r="O31" s="63">
        <f t="shared" si="1"/>
        <v>0</v>
      </c>
    </row>
    <row r="32" spans="1:15" ht="18" customHeight="1">
      <c r="A32" s="171">
        <v>29</v>
      </c>
      <c r="B32" s="217"/>
      <c r="C32" s="34"/>
      <c r="D32" s="37"/>
      <c r="E32" s="104"/>
      <c r="F32" s="35"/>
      <c r="G32" s="36"/>
      <c r="H32" s="237" t="str">
        <f>IFERROR(VLOOKUP(C32,'Όρια Ταξιδίων - Travel ceilings'!$B$6:$D$62,2),"")</f>
        <v/>
      </c>
      <c r="I32" s="237" t="str">
        <f>IFERROR(VLOOKUP(C32,'Όρια Ταξιδίων - Travel ceilings'!$B$6:$D$62,3),"")</f>
        <v/>
      </c>
      <c r="J32" s="60"/>
      <c r="K32" s="63" t="str">
        <f t="shared" si="2"/>
        <v/>
      </c>
      <c r="L32" s="61"/>
      <c r="M32" s="62"/>
      <c r="N32" s="66">
        <f t="shared" si="0"/>
        <v>0</v>
      </c>
      <c r="O32" s="63">
        <f t="shared" si="1"/>
        <v>0</v>
      </c>
    </row>
    <row r="33" spans="1:15" ht="18" customHeight="1" thickBot="1">
      <c r="A33" s="171">
        <v>30</v>
      </c>
      <c r="B33" s="217"/>
      <c r="C33" s="34"/>
      <c r="D33" s="37"/>
      <c r="E33" s="104"/>
      <c r="F33" s="35"/>
      <c r="G33" s="36"/>
      <c r="H33" s="237" t="str">
        <f>IFERROR(VLOOKUP(C33,'Όρια Ταξιδίων - Travel ceilings'!$B$6:$D$62,2),"")</f>
        <v/>
      </c>
      <c r="I33" s="237" t="str">
        <f>IFERROR(VLOOKUP(C33,'Όρια Ταξιδίων - Travel ceilings'!$B$6:$D$62,3),"")</f>
        <v/>
      </c>
      <c r="J33" s="60"/>
      <c r="K33" s="63" t="str">
        <f t="shared" si="2"/>
        <v/>
      </c>
      <c r="L33" s="61"/>
      <c r="M33" s="62"/>
      <c r="N33" s="66">
        <f t="shared" si="0"/>
        <v>0</v>
      </c>
      <c r="O33" s="63">
        <f t="shared" si="1"/>
        <v>0</v>
      </c>
    </row>
    <row r="34" spans="1:15" s="167" customFormat="1" ht="21.6" thickBot="1">
      <c r="A34" s="319" t="s">
        <v>11</v>
      </c>
      <c r="B34" s="320"/>
      <c r="C34" s="320"/>
      <c r="D34" s="321"/>
      <c r="E34" s="107"/>
      <c r="F34" s="42"/>
      <c r="G34" s="43"/>
      <c r="H34" s="43"/>
      <c r="I34" s="43"/>
      <c r="J34" s="44"/>
      <c r="K34" s="238">
        <f>SUM(K4:K33)</f>
        <v>0</v>
      </c>
      <c r="L34" s="38"/>
      <c r="M34" s="39"/>
      <c r="N34" s="64">
        <f>SUM(N4:N33)</f>
        <v>0</v>
      </c>
      <c r="O34" s="40"/>
    </row>
    <row r="35" spans="1:15" s="167" customFormat="1" ht="21.6" thickBot="1">
      <c r="A35" s="322" t="s">
        <v>106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65">
        <f>SUM(O4:O33)</f>
        <v>0</v>
      </c>
    </row>
    <row r="36" spans="1:15" ht="15" thickBot="1"/>
    <row r="37" spans="1:15" s="168" customFormat="1" ht="78.599999999999994" customHeight="1">
      <c r="A37" s="382" t="s">
        <v>216</v>
      </c>
      <c r="I37" s="315" t="s">
        <v>239</v>
      </c>
      <c r="J37" s="316"/>
      <c r="K37" s="316" t="s">
        <v>240</v>
      </c>
      <c r="L37" s="340"/>
    </row>
    <row r="38" spans="1:15" s="168" customFormat="1" ht="15.6">
      <c r="A38" s="381" t="s">
        <v>214</v>
      </c>
      <c r="I38" s="317" t="s">
        <v>225</v>
      </c>
      <c r="J38" s="318"/>
      <c r="K38" s="341">
        <v>196</v>
      </c>
      <c r="L38" s="342"/>
    </row>
    <row r="39" spans="1:15" s="168" customFormat="1" ht="15.6">
      <c r="A39" s="381" t="s">
        <v>215</v>
      </c>
      <c r="I39" s="317" t="s">
        <v>226</v>
      </c>
      <c r="J39" s="318"/>
      <c r="K39" s="341">
        <v>209</v>
      </c>
      <c r="L39" s="342"/>
    </row>
    <row r="40" spans="1:15" s="168" customFormat="1" ht="15.6">
      <c r="A40" s="381" t="s">
        <v>286</v>
      </c>
      <c r="I40" s="317" t="s">
        <v>227</v>
      </c>
      <c r="J40" s="318"/>
      <c r="K40" s="341">
        <v>221</v>
      </c>
      <c r="L40" s="342"/>
    </row>
    <row r="41" spans="1:15" s="168" customFormat="1" ht="15.6">
      <c r="A41" s="381" t="s">
        <v>149</v>
      </c>
      <c r="I41" s="317" t="s">
        <v>228</v>
      </c>
      <c r="J41" s="318"/>
      <c r="K41" s="341">
        <v>230</v>
      </c>
      <c r="L41" s="342"/>
    </row>
    <row r="42" spans="1:15" s="168" customFormat="1" ht="15.6">
      <c r="A42" s="381" t="s">
        <v>287</v>
      </c>
      <c r="I42" s="317" t="s">
        <v>229</v>
      </c>
      <c r="J42" s="318"/>
      <c r="K42" s="341">
        <v>295</v>
      </c>
      <c r="L42" s="342"/>
    </row>
    <row r="43" spans="1:15" s="168" customFormat="1" ht="15.6">
      <c r="A43" s="381" t="s">
        <v>288</v>
      </c>
      <c r="I43" s="317" t="s">
        <v>230</v>
      </c>
      <c r="J43" s="318"/>
      <c r="K43" s="341">
        <v>343</v>
      </c>
      <c r="L43" s="342"/>
    </row>
    <row r="44" spans="1:15" s="168" customFormat="1" ht="15.6">
      <c r="A44" s="169"/>
      <c r="I44" s="317" t="s">
        <v>231</v>
      </c>
      <c r="J44" s="318"/>
      <c r="K44" s="341">
        <v>433</v>
      </c>
      <c r="L44" s="342"/>
    </row>
    <row r="45" spans="1:15" s="168" customFormat="1" ht="18">
      <c r="A45" s="382" t="s">
        <v>217</v>
      </c>
      <c r="I45" s="317" t="s">
        <v>232</v>
      </c>
      <c r="J45" s="318"/>
      <c r="K45" s="341">
        <v>527</v>
      </c>
      <c r="L45" s="342"/>
    </row>
    <row r="46" spans="1:15" s="168" customFormat="1" ht="15.6">
      <c r="A46" s="381" t="s">
        <v>218</v>
      </c>
      <c r="I46" s="317" t="s">
        <v>233</v>
      </c>
      <c r="J46" s="318"/>
      <c r="K46" s="341">
        <v>637</v>
      </c>
      <c r="L46" s="342"/>
    </row>
    <row r="47" spans="1:15" s="168" customFormat="1" ht="15.6">
      <c r="A47" s="381" t="s">
        <v>219</v>
      </c>
      <c r="I47" s="317" t="s">
        <v>234</v>
      </c>
      <c r="J47" s="318"/>
      <c r="K47" s="341">
        <v>720</v>
      </c>
      <c r="L47" s="342"/>
    </row>
    <row r="48" spans="1:15" s="168" customFormat="1" ht="15.6">
      <c r="A48" s="381" t="s">
        <v>291</v>
      </c>
      <c r="I48" s="317" t="s">
        <v>235</v>
      </c>
      <c r="J48" s="318"/>
      <c r="K48" s="341">
        <v>961</v>
      </c>
      <c r="L48" s="342"/>
    </row>
    <row r="49" spans="1:15" s="168" customFormat="1" ht="16.2" thickBot="1">
      <c r="A49" s="381" t="s">
        <v>220</v>
      </c>
      <c r="I49" s="338" t="s">
        <v>236</v>
      </c>
      <c r="J49" s="339"/>
      <c r="K49" s="335">
        <v>1101</v>
      </c>
      <c r="L49" s="336"/>
    </row>
    <row r="50" spans="1:15" s="168" customFormat="1" ht="15.6">
      <c r="A50" s="381" t="s">
        <v>289</v>
      </c>
      <c r="I50" s="168" t="s">
        <v>269</v>
      </c>
    </row>
    <row r="51" spans="1:15" s="168" customFormat="1" ht="15.6">
      <c r="A51" s="381" t="s">
        <v>290</v>
      </c>
      <c r="I51" s="168" t="s">
        <v>271</v>
      </c>
    </row>
    <row r="52" spans="1:15" s="168" customFormat="1">
      <c r="A52" s="169"/>
      <c r="I52" s="163" t="s">
        <v>270</v>
      </c>
    </row>
    <row r="53" spans="1:15" s="168" customFormat="1" ht="25.8">
      <c r="A53" s="337" t="s">
        <v>241</v>
      </c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</row>
    <row r="54" spans="1:15" s="168" customFormat="1" ht="13.8"/>
    <row r="55" spans="1:15" s="168" customFormat="1" ht="13.8"/>
    <row r="56" spans="1:15" s="168" customFormat="1" ht="13.8"/>
    <row r="57" spans="1:15" s="168" customFormat="1" ht="13.8"/>
    <row r="58" spans="1:15" s="168" customFormat="1" ht="13.8"/>
    <row r="59" spans="1:15" s="168" customFormat="1" ht="13.8"/>
    <row r="60" spans="1:15" s="168" customFormat="1" ht="13.8"/>
    <row r="61" spans="1:15" s="168" customFormat="1" ht="13.8"/>
    <row r="62" spans="1:15" s="168" customFormat="1" ht="13.8"/>
    <row r="63" spans="1:15" s="168" customFormat="1" ht="13.8"/>
    <row r="64" spans="1:15" s="168" customFormat="1" ht="13.8"/>
    <row r="65" s="168" customFormat="1" ht="13.8"/>
    <row r="66" s="168" customFormat="1" ht="13.8"/>
    <row r="67" s="168" customFormat="1" ht="13.8"/>
  </sheetData>
  <sheetProtection algorithmName="SHA-512" hashValue="FE0LGVJ0RRCRv5uWK1DAIi6/fI1l9dP4QYcv+/5cTnSxozeN2dSEv+nvuOWODQBzqxtoEAdoyEtrIOMBvrwugA==" saltValue="F+JUNSyHVePRP2rZCNXfqQ==" spinCount="100000" sheet="1" selectLockedCells="1"/>
  <mergeCells count="35">
    <mergeCell ref="A53:O53"/>
    <mergeCell ref="I47:J47"/>
    <mergeCell ref="I48:J48"/>
    <mergeCell ref="I49:J49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I42:J42"/>
    <mergeCell ref="I43:J43"/>
    <mergeCell ref="I44:J44"/>
    <mergeCell ref="I45:J45"/>
    <mergeCell ref="I46:J46"/>
    <mergeCell ref="A34:D34"/>
    <mergeCell ref="A35:N35"/>
    <mergeCell ref="A1:O1"/>
    <mergeCell ref="A2:A3"/>
    <mergeCell ref="B2:B3"/>
    <mergeCell ref="D2:D3"/>
    <mergeCell ref="E2:E3"/>
    <mergeCell ref="C2:C3"/>
    <mergeCell ref="I37:J37"/>
    <mergeCell ref="I38:J38"/>
    <mergeCell ref="I39:J39"/>
    <mergeCell ref="I40:J40"/>
    <mergeCell ref="I41:J41"/>
  </mergeCells>
  <hyperlinks>
    <hyperlink ref="I52" r:id="rId1" xr:uid="{64A41E5C-7698-4F20-8A57-05A8B4E09EEF}"/>
  </hyperlinks>
  <pageMargins left="0.47244094488188981" right="0.35433070866141736" top="0.43307086614173229" bottom="0.38" header="0.31496062992125984" footer="0.23622047244094491"/>
  <pageSetup paperSize="9" scale="46" orientation="landscape" r:id="rId2"/>
  <headerFooter>
    <oddFooter>&amp;RΚΟΣΤΟΣ ΤΑΞΙΔΙΩΝ / TRAVEL COSTS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DATA!$A$44:$A$50</xm:f>
          </x14:formula1>
          <xm:sqref>E4:E33</xm:sqref>
        </x14:dataValidation>
        <x14:dataValidation type="list" allowBlank="1" showInputMessage="1" showErrorMessage="1" promptTitle="Επιλέξτε χώρα / Choose country" prompt="Επιλέξτε χώρα / Choose country" xr:uid="{07175BCE-00FA-432D-B0E5-893155DB082E}">
          <x14:formula1>
            <xm:f>DATA!$A$54:$A$108</xm:f>
          </x14:formula1>
          <xm:sqref>C4:C33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zoomScale="70" zoomScaleNormal="70" zoomScaleSheetLayoutView="70" workbookViewId="0">
      <selection activeCell="B4" sqref="B4"/>
    </sheetView>
  </sheetViews>
  <sheetFormatPr defaultColWidth="9.109375" defaultRowHeight="14.4"/>
  <cols>
    <col min="1" max="1" width="6" style="1" customWidth="1"/>
    <col min="2" max="2" width="56.109375" style="1" customWidth="1"/>
    <col min="3" max="3" width="37.88671875" style="1" customWidth="1"/>
    <col min="4" max="4" width="27.33203125" style="1" customWidth="1"/>
    <col min="5" max="9" width="17.33203125" style="1" customWidth="1"/>
    <col min="10" max="10" width="14.44140625" style="1" customWidth="1"/>
    <col min="11" max="11" width="24.5546875" style="1" customWidth="1"/>
    <col min="12" max="16384" width="9.109375" style="1"/>
  </cols>
  <sheetData>
    <row r="1" spans="1:11" ht="52.2" customHeight="1" thickBot="1">
      <c r="A1" s="345" t="s">
        <v>61</v>
      </c>
      <c r="B1" s="346"/>
      <c r="C1" s="346"/>
      <c r="D1" s="346"/>
      <c r="E1" s="346"/>
      <c r="F1" s="346"/>
      <c r="G1" s="346"/>
      <c r="H1" s="346"/>
      <c r="I1" s="346"/>
      <c r="J1" s="346"/>
      <c r="K1" s="347"/>
    </row>
    <row r="2" spans="1:11" s="51" customFormat="1" ht="86.4">
      <c r="A2" s="348" t="s">
        <v>79</v>
      </c>
      <c r="B2" s="372" t="s">
        <v>107</v>
      </c>
      <c r="C2" s="373" t="s">
        <v>81</v>
      </c>
      <c r="D2" s="374" t="s">
        <v>281</v>
      </c>
      <c r="E2" s="378" t="s">
        <v>12</v>
      </c>
      <c r="F2" s="379" t="s">
        <v>13</v>
      </c>
      <c r="G2" s="379" t="s">
        <v>14</v>
      </c>
      <c r="H2" s="111" t="s">
        <v>15</v>
      </c>
      <c r="I2" s="111" t="s">
        <v>31</v>
      </c>
      <c r="J2" s="7" t="s">
        <v>73</v>
      </c>
      <c r="K2" s="380" t="s">
        <v>10</v>
      </c>
    </row>
    <row r="3" spans="1:11" s="51" customFormat="1" ht="15" thickBot="1">
      <c r="A3" s="349"/>
      <c r="B3" s="375"/>
      <c r="C3" s="376"/>
      <c r="D3" s="377"/>
      <c r="E3" s="9" t="s">
        <v>4</v>
      </c>
      <c r="F3" s="10" t="s">
        <v>5</v>
      </c>
      <c r="G3" s="10" t="s">
        <v>7</v>
      </c>
      <c r="H3" s="11" t="s">
        <v>8</v>
      </c>
      <c r="I3" s="11" t="s">
        <v>16</v>
      </c>
      <c r="J3" s="12" t="s">
        <v>26</v>
      </c>
      <c r="K3" s="8" t="s">
        <v>32</v>
      </c>
    </row>
    <row r="4" spans="1:11" s="52" customFormat="1" ht="30" customHeight="1">
      <c r="A4" s="46">
        <v>1</v>
      </c>
      <c r="B4" s="99"/>
      <c r="C4" s="100"/>
      <c r="D4" s="115"/>
      <c r="E4" s="13"/>
      <c r="F4" s="67"/>
      <c r="G4" s="71"/>
      <c r="H4" s="49"/>
      <c r="I4" s="91"/>
      <c r="J4" s="74"/>
      <c r="K4" s="116">
        <f>IF(D4="",0,IF(I4="",0,E4*F4*G4*J4*(H4/I4)))</f>
        <v>0</v>
      </c>
    </row>
    <row r="5" spans="1:11" s="52" customFormat="1" ht="30" customHeight="1">
      <c r="A5" s="47">
        <v>2</v>
      </c>
      <c r="B5" s="97"/>
      <c r="C5" s="101"/>
      <c r="D5" s="115"/>
      <c r="E5" s="14"/>
      <c r="F5" s="68"/>
      <c r="G5" s="72"/>
      <c r="H5" s="19"/>
      <c r="I5" s="92"/>
      <c r="J5" s="75"/>
      <c r="K5" s="116">
        <f>IF(D5="",0,IF(I5="",0,E5*F5*G5*J5*(H5/I5)))</f>
        <v>0</v>
      </c>
    </row>
    <row r="6" spans="1:11" s="52" customFormat="1" ht="30" customHeight="1">
      <c r="A6" s="47">
        <v>3</v>
      </c>
      <c r="B6" s="97"/>
      <c r="C6" s="101"/>
      <c r="D6" s="115"/>
      <c r="E6" s="14"/>
      <c r="F6" s="68"/>
      <c r="G6" s="72"/>
      <c r="H6" s="19"/>
      <c r="I6" s="92"/>
      <c r="J6" s="75"/>
      <c r="K6" s="116">
        <f t="shared" ref="K6:K23" si="0">IF(D6="",0,IF(I6="",0,E6*F6*G6*J6*(H6/I6)))</f>
        <v>0</v>
      </c>
    </row>
    <row r="7" spans="1:11" s="52" customFormat="1" ht="30" customHeight="1">
      <c r="A7" s="47">
        <v>4</v>
      </c>
      <c r="B7" s="97"/>
      <c r="C7" s="101"/>
      <c r="D7" s="115"/>
      <c r="E7" s="14"/>
      <c r="F7" s="68"/>
      <c r="G7" s="72"/>
      <c r="H7" s="19"/>
      <c r="I7" s="92"/>
      <c r="J7" s="75"/>
      <c r="K7" s="116">
        <f t="shared" si="0"/>
        <v>0</v>
      </c>
    </row>
    <row r="8" spans="1:11" s="52" customFormat="1" ht="30" customHeight="1">
      <c r="A8" s="47">
        <v>5</v>
      </c>
      <c r="B8" s="97"/>
      <c r="C8" s="101"/>
      <c r="D8" s="115"/>
      <c r="E8" s="14"/>
      <c r="F8" s="68"/>
      <c r="G8" s="72"/>
      <c r="H8" s="19"/>
      <c r="I8" s="92"/>
      <c r="J8" s="75"/>
      <c r="K8" s="116">
        <f t="shared" si="0"/>
        <v>0</v>
      </c>
    </row>
    <row r="9" spans="1:11" s="52" customFormat="1" ht="30" customHeight="1">
      <c r="A9" s="47">
        <v>6</v>
      </c>
      <c r="B9" s="97"/>
      <c r="C9" s="101"/>
      <c r="D9" s="115"/>
      <c r="E9" s="14"/>
      <c r="F9" s="68"/>
      <c r="G9" s="72"/>
      <c r="H9" s="19"/>
      <c r="I9" s="92"/>
      <c r="J9" s="75"/>
      <c r="K9" s="116">
        <f t="shared" si="0"/>
        <v>0</v>
      </c>
    </row>
    <row r="10" spans="1:11" s="52" customFormat="1" ht="30" customHeight="1">
      <c r="A10" s="47">
        <v>7</v>
      </c>
      <c r="B10" s="97"/>
      <c r="C10" s="101"/>
      <c r="D10" s="115"/>
      <c r="E10" s="14"/>
      <c r="F10" s="68"/>
      <c r="G10" s="72"/>
      <c r="H10" s="19"/>
      <c r="I10" s="92"/>
      <c r="J10" s="75"/>
      <c r="K10" s="116">
        <f t="shared" si="0"/>
        <v>0</v>
      </c>
    </row>
    <row r="11" spans="1:11" s="52" customFormat="1" ht="30" customHeight="1">
      <c r="A11" s="47">
        <v>8</v>
      </c>
      <c r="B11" s="97"/>
      <c r="C11" s="101"/>
      <c r="D11" s="115"/>
      <c r="E11" s="14"/>
      <c r="F11" s="68"/>
      <c r="G11" s="72"/>
      <c r="H11" s="19"/>
      <c r="I11" s="92"/>
      <c r="J11" s="75"/>
      <c r="K11" s="116">
        <f t="shared" si="0"/>
        <v>0</v>
      </c>
    </row>
    <row r="12" spans="1:11" s="52" customFormat="1" ht="30" customHeight="1">
      <c r="A12" s="47">
        <v>9</v>
      </c>
      <c r="B12" s="97"/>
      <c r="C12" s="101"/>
      <c r="D12" s="115"/>
      <c r="E12" s="14"/>
      <c r="F12" s="68"/>
      <c r="G12" s="72"/>
      <c r="H12" s="19"/>
      <c r="I12" s="92"/>
      <c r="J12" s="75"/>
      <c r="K12" s="116">
        <f t="shared" si="0"/>
        <v>0</v>
      </c>
    </row>
    <row r="13" spans="1:11" s="52" customFormat="1" ht="30" customHeight="1">
      <c r="A13" s="47">
        <v>10</v>
      </c>
      <c r="B13" s="97"/>
      <c r="C13" s="101"/>
      <c r="D13" s="115"/>
      <c r="E13" s="14"/>
      <c r="F13" s="68"/>
      <c r="G13" s="72"/>
      <c r="H13" s="19"/>
      <c r="I13" s="92"/>
      <c r="J13" s="75"/>
      <c r="K13" s="116">
        <f t="shared" si="0"/>
        <v>0</v>
      </c>
    </row>
    <row r="14" spans="1:11" s="52" customFormat="1" ht="30" customHeight="1">
      <c r="A14" s="47">
        <v>11</v>
      </c>
      <c r="B14" s="97"/>
      <c r="C14" s="101"/>
      <c r="D14" s="115"/>
      <c r="E14" s="14"/>
      <c r="F14" s="68"/>
      <c r="G14" s="72"/>
      <c r="H14" s="19"/>
      <c r="I14" s="92"/>
      <c r="J14" s="75"/>
      <c r="K14" s="116">
        <f t="shared" si="0"/>
        <v>0</v>
      </c>
    </row>
    <row r="15" spans="1:11" s="52" customFormat="1" ht="30" customHeight="1">
      <c r="A15" s="47">
        <v>12</v>
      </c>
      <c r="B15" s="97"/>
      <c r="C15" s="101"/>
      <c r="D15" s="115"/>
      <c r="E15" s="14"/>
      <c r="F15" s="68"/>
      <c r="G15" s="72"/>
      <c r="H15" s="19"/>
      <c r="I15" s="92"/>
      <c r="J15" s="75"/>
      <c r="K15" s="116">
        <f t="shared" si="0"/>
        <v>0</v>
      </c>
    </row>
    <row r="16" spans="1:11" s="52" customFormat="1" ht="30" customHeight="1">
      <c r="A16" s="47">
        <v>13</v>
      </c>
      <c r="B16" s="97"/>
      <c r="C16" s="101"/>
      <c r="D16" s="115"/>
      <c r="E16" s="14"/>
      <c r="F16" s="68"/>
      <c r="G16" s="72"/>
      <c r="H16" s="19"/>
      <c r="I16" s="92"/>
      <c r="J16" s="75"/>
      <c r="K16" s="116">
        <f t="shared" si="0"/>
        <v>0</v>
      </c>
    </row>
    <row r="17" spans="1:11" s="52" customFormat="1" ht="30" customHeight="1">
      <c r="A17" s="47">
        <v>14</v>
      </c>
      <c r="B17" s="97"/>
      <c r="C17" s="101"/>
      <c r="D17" s="115"/>
      <c r="E17" s="14"/>
      <c r="F17" s="68"/>
      <c r="G17" s="72"/>
      <c r="H17" s="19"/>
      <c r="I17" s="92"/>
      <c r="J17" s="75"/>
      <c r="K17" s="116">
        <f t="shared" si="0"/>
        <v>0</v>
      </c>
    </row>
    <row r="18" spans="1:11" s="52" customFormat="1" ht="30" customHeight="1">
      <c r="A18" s="47">
        <v>15</v>
      </c>
      <c r="B18" s="97"/>
      <c r="C18" s="101"/>
      <c r="D18" s="115"/>
      <c r="E18" s="14"/>
      <c r="F18" s="68"/>
      <c r="G18" s="72"/>
      <c r="H18" s="19"/>
      <c r="I18" s="92"/>
      <c r="J18" s="75"/>
      <c r="K18" s="116">
        <f t="shared" si="0"/>
        <v>0</v>
      </c>
    </row>
    <row r="19" spans="1:11" s="52" customFormat="1" ht="30" customHeight="1">
      <c r="A19" s="47">
        <v>16</v>
      </c>
      <c r="B19" s="97"/>
      <c r="C19" s="101"/>
      <c r="D19" s="115"/>
      <c r="E19" s="14"/>
      <c r="F19" s="68"/>
      <c r="G19" s="72"/>
      <c r="H19" s="19"/>
      <c r="I19" s="92"/>
      <c r="J19" s="75"/>
      <c r="K19" s="116">
        <f t="shared" si="0"/>
        <v>0</v>
      </c>
    </row>
    <row r="20" spans="1:11" s="52" customFormat="1" ht="30" customHeight="1">
      <c r="A20" s="47">
        <v>17</v>
      </c>
      <c r="B20" s="97"/>
      <c r="C20" s="101"/>
      <c r="D20" s="115"/>
      <c r="E20" s="14"/>
      <c r="F20" s="68"/>
      <c r="G20" s="72"/>
      <c r="H20" s="19"/>
      <c r="I20" s="92"/>
      <c r="J20" s="75"/>
      <c r="K20" s="116">
        <f t="shared" si="0"/>
        <v>0</v>
      </c>
    </row>
    <row r="21" spans="1:11" s="52" customFormat="1" ht="30" customHeight="1">
      <c r="A21" s="47">
        <v>18</v>
      </c>
      <c r="B21" s="97"/>
      <c r="C21" s="101"/>
      <c r="D21" s="115"/>
      <c r="E21" s="14"/>
      <c r="F21" s="68"/>
      <c r="G21" s="72"/>
      <c r="H21" s="19"/>
      <c r="I21" s="92"/>
      <c r="J21" s="75"/>
      <c r="K21" s="116">
        <f t="shared" si="0"/>
        <v>0</v>
      </c>
    </row>
    <row r="22" spans="1:11" s="52" customFormat="1" ht="30" customHeight="1">
      <c r="A22" s="47">
        <v>19</v>
      </c>
      <c r="B22" s="97"/>
      <c r="C22" s="101"/>
      <c r="D22" s="115"/>
      <c r="E22" s="14"/>
      <c r="F22" s="68"/>
      <c r="G22" s="72"/>
      <c r="H22" s="19"/>
      <c r="I22" s="92"/>
      <c r="J22" s="75"/>
      <c r="K22" s="116">
        <f t="shared" si="0"/>
        <v>0</v>
      </c>
    </row>
    <row r="23" spans="1:11" s="52" customFormat="1" ht="30" customHeight="1" thickBot="1">
      <c r="A23" s="48">
        <v>20</v>
      </c>
      <c r="B23" s="102"/>
      <c r="C23" s="103"/>
      <c r="D23" s="115"/>
      <c r="E23" s="53"/>
      <c r="F23" s="69"/>
      <c r="G23" s="73"/>
      <c r="H23" s="50"/>
      <c r="I23" s="93"/>
      <c r="J23" s="76"/>
      <c r="K23" s="116">
        <f t="shared" si="0"/>
        <v>0</v>
      </c>
    </row>
    <row r="24" spans="1:11" s="161" customFormat="1" ht="18.600000000000001" thickBot="1">
      <c r="A24" s="350" t="s">
        <v>11</v>
      </c>
      <c r="B24" s="351"/>
      <c r="C24" s="351"/>
      <c r="D24" s="112"/>
      <c r="E24" s="15">
        <f>SUM(E4:E23)</f>
        <v>0</v>
      </c>
      <c r="F24" s="16"/>
      <c r="G24" s="16"/>
      <c r="H24" s="16"/>
      <c r="I24" s="45"/>
      <c r="J24" s="17"/>
      <c r="K24" s="18"/>
    </row>
    <row r="25" spans="1:11" s="161" customFormat="1" ht="28.5" customHeight="1" thickBot="1">
      <c r="A25" s="343" t="s">
        <v>17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70">
        <f>SUM(K4:K24)</f>
        <v>0</v>
      </c>
    </row>
    <row r="27" spans="1:11" ht="18.75" customHeight="1">
      <c r="B27" s="162" t="s">
        <v>34</v>
      </c>
      <c r="C27" s="163"/>
      <c r="D27" s="163"/>
    </row>
    <row r="28" spans="1:11" ht="18.75" customHeight="1">
      <c r="B28" s="157" t="s">
        <v>45</v>
      </c>
    </row>
    <row r="29" spans="1:11" ht="18.75" customHeight="1">
      <c r="B29" s="157" t="s">
        <v>46</v>
      </c>
    </row>
    <row r="30" spans="1:11" ht="18.75" customHeight="1">
      <c r="B30" s="157"/>
    </row>
    <row r="31" spans="1:11" ht="18">
      <c r="B31" s="157"/>
    </row>
    <row r="32" spans="1:11" ht="18">
      <c r="B32" s="157"/>
    </row>
    <row r="33" spans="2:2" ht="18">
      <c r="B33" s="157"/>
    </row>
    <row r="34" spans="2:2" ht="18">
      <c r="B34" s="157"/>
    </row>
  </sheetData>
  <sheetProtection algorithmName="SHA-512" hashValue="yWNfAdeIbx0sOMuy48YIU9fsfK3+o/d64WsHGml8XHbmbt9QJTF/Fb5AnGEoQh6+Wr11AYRBTCPfzG3AcnQaeA==" saltValue="yHQch1IW7GFTrtxR1JEduw==" spinCount="100000" sheet="1" selectLockedCells="1"/>
  <mergeCells count="7">
    <mergeCell ref="A25:J25"/>
    <mergeCell ref="A1:K1"/>
    <mergeCell ref="A2:A3"/>
    <mergeCell ref="B2:B3"/>
    <mergeCell ref="C2:C3"/>
    <mergeCell ref="A24:C24"/>
    <mergeCell ref="D2:D3"/>
  </mergeCells>
  <printOptions horizontalCentered="1"/>
  <pageMargins left="0.51181102362204722" right="0.47244094488188981" top="0.43" bottom="0.43307086614173229" header="0.23622047244094491" footer="0.27559055118110237"/>
  <pageSetup paperSize="9" scale="53" orientation="landscape" r:id="rId1"/>
  <headerFooter>
    <oddFooter>&amp;RΑξία απόσβεσης για καινούριο ή μεταχειρισμένο εξοπλισμό / Depreciation value for new or second hand equipment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DATA!$A$44:$A$50</xm:f>
          </x14:formula1>
          <xm:sqref>D4:D23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Φύλλο8">
    <pageSetUpPr fitToPage="1"/>
  </sheetPr>
  <dimension ref="A1:F28"/>
  <sheetViews>
    <sheetView view="pageBreakPreview" zoomScale="85" zoomScaleNormal="85" zoomScaleSheetLayoutView="85" workbookViewId="0">
      <selection activeCell="E3" sqref="E3"/>
    </sheetView>
  </sheetViews>
  <sheetFormatPr defaultColWidth="9.109375" defaultRowHeight="14.4"/>
  <cols>
    <col min="1" max="1" width="5.6640625" style="1" customWidth="1"/>
    <col min="2" max="2" width="66.88671875" style="1" customWidth="1"/>
    <col min="3" max="3" width="49.77734375" style="1" customWidth="1"/>
    <col min="4" max="4" width="28.44140625" style="1" customWidth="1"/>
    <col min="5" max="5" width="18.6640625" style="1" customWidth="1"/>
    <col min="6" max="6" width="37.6640625" style="1" customWidth="1"/>
    <col min="7" max="7" width="16.44140625" style="1" customWidth="1"/>
    <col min="8" max="16384" width="9.109375" style="1"/>
  </cols>
  <sheetData>
    <row r="1" spans="1:6" ht="84" customHeight="1" thickBot="1">
      <c r="A1" s="352" t="s">
        <v>212</v>
      </c>
      <c r="B1" s="353"/>
      <c r="C1" s="353"/>
      <c r="D1" s="353"/>
      <c r="E1" s="354"/>
    </row>
    <row r="2" spans="1:6" ht="47.4" thickBot="1">
      <c r="A2" s="21" t="s">
        <v>79</v>
      </c>
      <c r="B2" s="207" t="s">
        <v>80</v>
      </c>
      <c r="C2" s="208" t="s">
        <v>81</v>
      </c>
      <c r="D2" s="20" t="s">
        <v>281</v>
      </c>
      <c r="E2" s="20" t="s">
        <v>78</v>
      </c>
    </row>
    <row r="3" spans="1:6" s="159" customFormat="1" ht="147" customHeight="1">
      <c r="A3" s="158">
        <v>1</v>
      </c>
      <c r="B3" s="239" t="s">
        <v>284</v>
      </c>
      <c r="C3" s="240" t="s">
        <v>285</v>
      </c>
      <c r="D3" s="241" t="s">
        <v>282</v>
      </c>
      <c r="E3" s="122"/>
      <c r="F3" s="226" t="str">
        <f>IF(E3&gt;3000,"ΕΛΕΓΞΤΕ ΑΝΩΤΑΤΟ ΕΠΙΤΡΕΠΟΜΕΝΟ ΠΟΣΟ ΓΙΑ ΕΛΕΓΧΟ","")</f>
        <v/>
      </c>
    </row>
    <row r="4" spans="1:6" s="159" customFormat="1" ht="31.5" customHeight="1">
      <c r="A4" s="358" t="str">
        <f>IF(E3&gt;Προϋπολογισμός!C25*0.05,"ΤΟ ΠΟΣΟ ΓΙΑ ΕΛΕΓΧΟ ΔΕΝ ΜΠΟΡΕΙ ΝΑ ΕΙΝΑΙ ΜΕΓΑΛΥΤΕΡΟ ΑΠΟ:","")</f>
        <v/>
      </c>
      <c r="B4" s="359"/>
      <c r="C4" s="359"/>
      <c r="D4" s="242" t="str">
        <f>+IF(E3&gt;Προϋπολογισμός!B22*0.05,ROUND((Προϋπολογισμός!B22*0.05)-0.01,2),"")</f>
        <v/>
      </c>
      <c r="E4" s="227"/>
    </row>
    <row r="5" spans="1:6" s="159" customFormat="1" ht="49.8" customHeight="1">
      <c r="A5" s="243">
        <v>2</v>
      </c>
      <c r="B5" s="97">
        <v>1</v>
      </c>
      <c r="C5" s="98">
        <v>1</v>
      </c>
      <c r="D5" s="228"/>
      <c r="E5" s="229"/>
    </row>
    <row r="6" spans="1:6" s="159" customFormat="1" ht="49.8" customHeight="1">
      <c r="A6" s="243">
        <v>3</v>
      </c>
      <c r="B6" s="97"/>
      <c r="C6" s="98"/>
      <c r="D6" s="228"/>
      <c r="E6" s="229"/>
    </row>
    <row r="7" spans="1:6" s="159" customFormat="1" ht="49.8" customHeight="1">
      <c r="A7" s="243">
        <v>4</v>
      </c>
      <c r="B7" s="97"/>
      <c r="C7" s="98"/>
      <c r="D7" s="228"/>
      <c r="E7" s="229"/>
    </row>
    <row r="8" spans="1:6" s="159" customFormat="1" ht="49.8" customHeight="1">
      <c r="A8" s="243">
        <v>5</v>
      </c>
      <c r="B8" s="97"/>
      <c r="C8" s="98"/>
      <c r="D8" s="228"/>
      <c r="E8" s="229"/>
    </row>
    <row r="9" spans="1:6" s="159" customFormat="1" ht="49.8" customHeight="1">
      <c r="A9" s="243">
        <v>6</v>
      </c>
      <c r="B9" s="97"/>
      <c r="C9" s="98"/>
      <c r="D9" s="228"/>
      <c r="E9" s="229"/>
    </row>
    <row r="10" spans="1:6" s="159" customFormat="1" ht="49.8" customHeight="1">
      <c r="A10" s="243">
        <v>7</v>
      </c>
      <c r="B10" s="97"/>
      <c r="C10" s="98"/>
      <c r="D10" s="228"/>
      <c r="E10" s="229"/>
    </row>
    <row r="11" spans="1:6" s="159" customFormat="1" ht="49.8" customHeight="1">
      <c r="A11" s="243">
        <v>8</v>
      </c>
      <c r="B11" s="97"/>
      <c r="C11" s="98"/>
      <c r="D11" s="228"/>
      <c r="E11" s="229"/>
    </row>
    <row r="12" spans="1:6" s="159" customFormat="1" ht="49.8" customHeight="1">
      <c r="A12" s="243">
        <v>9</v>
      </c>
      <c r="B12" s="97"/>
      <c r="C12" s="98"/>
      <c r="D12" s="228"/>
      <c r="E12" s="229"/>
    </row>
    <row r="13" spans="1:6" s="159" customFormat="1" ht="49.8" customHeight="1">
      <c r="A13" s="243">
        <v>10</v>
      </c>
      <c r="B13" s="97"/>
      <c r="C13" s="98"/>
      <c r="D13" s="228"/>
      <c r="E13" s="229"/>
    </row>
    <row r="14" spans="1:6" s="159" customFormat="1" ht="49.8" customHeight="1">
      <c r="A14" s="243">
        <v>11</v>
      </c>
      <c r="B14" s="97"/>
      <c r="C14" s="98"/>
      <c r="D14" s="228"/>
      <c r="E14" s="229"/>
    </row>
    <row r="15" spans="1:6" s="159" customFormat="1" ht="49.8" customHeight="1">
      <c r="A15" s="243">
        <v>12</v>
      </c>
      <c r="B15" s="97"/>
      <c r="C15" s="98"/>
      <c r="D15" s="228"/>
      <c r="E15" s="229"/>
    </row>
    <row r="16" spans="1:6" s="159" customFormat="1" ht="49.8" customHeight="1">
      <c r="A16" s="243">
        <v>13</v>
      </c>
      <c r="B16" s="97"/>
      <c r="C16" s="98"/>
      <c r="D16" s="228"/>
      <c r="E16" s="229"/>
    </row>
    <row r="17" spans="1:5" s="159" customFormat="1" ht="49.8" customHeight="1">
      <c r="A17" s="243">
        <v>14</v>
      </c>
      <c r="B17" s="97"/>
      <c r="C17" s="98"/>
      <c r="D17" s="228"/>
      <c r="E17" s="229"/>
    </row>
    <row r="18" spans="1:5" s="159" customFormat="1" ht="49.8" customHeight="1">
      <c r="A18" s="243">
        <v>15</v>
      </c>
      <c r="B18" s="97"/>
      <c r="C18" s="98"/>
      <c r="D18" s="228"/>
      <c r="E18" s="229"/>
    </row>
    <row r="19" spans="1:5" s="159" customFormat="1" ht="49.8" customHeight="1">
      <c r="A19" s="243">
        <v>16</v>
      </c>
      <c r="B19" s="97"/>
      <c r="C19" s="98"/>
      <c r="D19" s="228"/>
      <c r="E19" s="229"/>
    </row>
    <row r="20" spans="1:5" s="159" customFormat="1" ht="49.8" customHeight="1">
      <c r="A20" s="243">
        <v>17</v>
      </c>
      <c r="B20" s="97"/>
      <c r="C20" s="98"/>
      <c r="D20" s="228"/>
      <c r="E20" s="229"/>
    </row>
    <row r="21" spans="1:5" s="159" customFormat="1" ht="49.8" customHeight="1">
      <c r="A21" s="243">
        <v>18</v>
      </c>
      <c r="B21" s="97"/>
      <c r="C21" s="98"/>
      <c r="D21" s="228"/>
      <c r="E21" s="229"/>
    </row>
    <row r="22" spans="1:5" s="159" customFormat="1" ht="49.8" customHeight="1">
      <c r="A22" s="243">
        <v>19</v>
      </c>
      <c r="B22" s="97"/>
      <c r="C22" s="98"/>
      <c r="D22" s="228"/>
      <c r="E22" s="229"/>
    </row>
    <row r="23" spans="1:5" s="159" customFormat="1" ht="49.8" customHeight="1">
      <c r="A23" s="243">
        <v>20</v>
      </c>
      <c r="B23" s="97"/>
      <c r="C23" s="98"/>
      <c r="D23" s="228"/>
      <c r="E23" s="229"/>
    </row>
    <row r="24" spans="1:5" s="159" customFormat="1" ht="49.8" customHeight="1">
      <c r="A24" s="243">
        <v>21</v>
      </c>
      <c r="B24" s="97"/>
      <c r="C24" s="98"/>
      <c r="D24" s="228"/>
      <c r="E24" s="229"/>
    </row>
    <row r="25" spans="1:5" s="159" customFormat="1" ht="49.8" customHeight="1">
      <c r="A25" s="243">
        <v>22</v>
      </c>
      <c r="B25" s="97"/>
      <c r="C25" s="98"/>
      <c r="D25" s="228"/>
      <c r="E25" s="229"/>
    </row>
    <row r="26" spans="1:5" s="159" customFormat="1" ht="49.8" customHeight="1">
      <c r="A26" s="243">
        <v>23</v>
      </c>
      <c r="B26" s="97"/>
      <c r="C26" s="98"/>
      <c r="D26" s="228"/>
      <c r="E26" s="229"/>
    </row>
    <row r="27" spans="1:5" s="159" customFormat="1" ht="49.8" customHeight="1" thickBot="1">
      <c r="A27" s="243">
        <v>24</v>
      </c>
      <c r="B27" s="97"/>
      <c r="C27" s="98"/>
      <c r="D27" s="228"/>
      <c r="E27" s="229"/>
    </row>
    <row r="28" spans="1:5" ht="30.6" customHeight="1" thickBot="1">
      <c r="A28" s="355" t="s">
        <v>213</v>
      </c>
      <c r="B28" s="356"/>
      <c r="C28" s="357"/>
      <c r="D28" s="230"/>
      <c r="E28" s="231">
        <f>SUM(E3:E27)</f>
        <v>0</v>
      </c>
    </row>
  </sheetData>
  <sheetProtection algorithmName="SHA-512" hashValue="MQacTwhbSYDZpA9gGHsHtMNJgVlybcXF1DHh+KbnKZpyeKaY/BeVlQIWvfMe4NlfRo5W3cQlctHkbWSDTS/w+g==" saltValue="83Kpz57zL5Iriz6p5Xcveg==" spinCount="100000" sheet="1" selectLockedCells="1"/>
  <mergeCells count="3">
    <mergeCell ref="A1:E1"/>
    <mergeCell ref="A28:C28"/>
    <mergeCell ref="A4:C4"/>
  </mergeCells>
  <conditionalFormatting sqref="A4:C4">
    <cfRule type="expression" dxfId="1" priority="1">
      <formula>$A$4="ΥΠΕΡΒΑΣΗ 5%"</formula>
    </cfRule>
  </conditionalFormatting>
  <conditionalFormatting sqref="A4:D4">
    <cfRule type="expression" dxfId="0" priority="2">
      <formula>$A$4="ΤΟ ΠΟΣΟ ΓΙΑ ΕΛΕΓΧΟ ΔΕΝ ΜΠΟΡΕΙ ΝΑ ΕΙΝΑΙ ΜΕΓΑΛΥΤΕΡΟ ΑΠΟ:"</formula>
    </cfRule>
  </conditionalFormatting>
  <pageMargins left="0.70866141732283472" right="0.48" top="0.56000000000000005" bottom="0.74803149606299213" header="0.31496062992125984" footer="0.31496062992125984"/>
  <pageSetup paperSize="9" scale="49" orientation="portrait" r:id="rId1"/>
  <headerFooter>
    <oddFooter>&amp;RΛοιπές άμεσες δαπάνες / Other direct costs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DATA!$A$44:$A$50</xm:f>
          </x14:formula1>
          <xm:sqref>D3 D5:D27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BM26"/>
  <sheetViews>
    <sheetView zoomScaleNormal="100" zoomScaleSheetLayoutView="100" workbookViewId="0">
      <selection activeCell="A10" sqref="A10:A17"/>
    </sheetView>
  </sheetViews>
  <sheetFormatPr defaultColWidth="9" defaultRowHeight="14.4"/>
  <cols>
    <col min="1" max="1" width="6.88671875" style="145" customWidth="1"/>
    <col min="2" max="2" width="79.6640625" style="145" customWidth="1"/>
    <col min="3" max="3" width="12.109375" style="145" bestFit="1" customWidth="1"/>
    <col min="4" max="4" width="11.109375" style="145" customWidth="1"/>
    <col min="5" max="5" width="14" style="145" customWidth="1"/>
    <col min="6" max="6" width="1.109375" style="145" customWidth="1"/>
    <col min="7" max="7" width="20.44140625" style="146" customWidth="1"/>
    <col min="8" max="11" width="9" style="145"/>
    <col min="12" max="12" width="10.88671875" style="1" customWidth="1"/>
    <col min="13" max="49" width="10.88671875" style="145" customWidth="1"/>
    <col min="50" max="53" width="28" style="176" customWidth="1"/>
    <col min="54" max="65" width="9" style="176"/>
    <col min="66" max="16384" width="9" style="145"/>
  </cols>
  <sheetData>
    <row r="1" spans="1:53" ht="60.6" thickBot="1">
      <c r="A1" s="363" t="s">
        <v>283</v>
      </c>
      <c r="B1" s="137" t="s">
        <v>76</v>
      </c>
      <c r="C1" s="136" t="s">
        <v>43</v>
      </c>
      <c r="D1" s="136" t="s">
        <v>48</v>
      </c>
      <c r="E1" s="136" t="s">
        <v>84</v>
      </c>
      <c r="G1" s="136" t="s">
        <v>48</v>
      </c>
      <c r="BA1" s="177" t="s">
        <v>281</v>
      </c>
    </row>
    <row r="2" spans="1:53" ht="15" thickBot="1">
      <c r="A2" s="364"/>
      <c r="B2" s="135" t="s">
        <v>63</v>
      </c>
      <c r="C2" s="139">
        <f>DSUM('Προσωπικό-Personnel'!$A$2:$O$22,'Προσωπικό-Personnel'!$O$2,BA1:BA2)</f>
        <v>0</v>
      </c>
      <c r="D2" s="140" t="str">
        <f>IF(C8=0,"",C2/C8)</f>
        <v/>
      </c>
      <c r="E2" s="139">
        <f>ROUND(C2*Προϋπολογισμός!$B$7,2)</f>
        <v>0</v>
      </c>
      <c r="G2" s="141" t="s">
        <v>282</v>
      </c>
      <c r="BA2" s="176" t="s">
        <v>282</v>
      </c>
    </row>
    <row r="3" spans="1:53" ht="15" customHeight="1">
      <c r="A3" s="364"/>
      <c r="B3" s="131" t="s">
        <v>64</v>
      </c>
      <c r="C3" s="142">
        <f>DSUM('Ταξίδια-Travel'!$A$2:$O$33,'Ταξίδια-Travel'!$O$2,BA1:BA2)</f>
        <v>0</v>
      </c>
      <c r="D3" s="143" t="str">
        <f>IF(C8=0,"",C3/C8)</f>
        <v/>
      </c>
      <c r="E3" s="139">
        <f>ROUND(C3*Προϋπολογισμός!$B$7,2)</f>
        <v>0</v>
      </c>
      <c r="G3" s="366" t="str">
        <f>IF($E$26=0,"",+E8/$E$26)</f>
        <v/>
      </c>
    </row>
    <row r="4" spans="1:53" ht="15" customHeight="1" thickBot="1">
      <c r="A4" s="364"/>
      <c r="B4" s="131" t="s">
        <v>148</v>
      </c>
      <c r="C4" s="142">
        <f>DSUM('Εξοπλισμός-Equipment'!$A$2:$K$23,'Εξοπλισμός-Equipment'!$K$2,BA1:BA2)</f>
        <v>0</v>
      </c>
      <c r="D4" s="143" t="str">
        <f>IF(C8=0,"",C4/C8)</f>
        <v/>
      </c>
      <c r="E4" s="139">
        <f>ROUND(C4*Προϋπολογισμός!$B$7,2)</f>
        <v>0</v>
      </c>
      <c r="G4" s="367"/>
      <c r="BA4" s="177"/>
    </row>
    <row r="5" spans="1:53" ht="15" thickBot="1">
      <c r="A5" s="364"/>
      <c r="B5" s="131" t="s">
        <v>68</v>
      </c>
      <c r="C5" s="142">
        <f>DSUM('Λοιπές δαπάνες - Other costs'!$A$2:$G$27,'Λοιπές δαπάνες - Other costs'!$E$2,BA1:BA2)</f>
        <v>0</v>
      </c>
      <c r="D5" s="143" t="str">
        <f>IF(C8=0,"",C5/C8)</f>
        <v/>
      </c>
      <c r="E5" s="139">
        <f>ROUND(C5*Προϋπολογισμός!$B$7,2)</f>
        <v>0</v>
      </c>
      <c r="BA5" s="177"/>
    </row>
    <row r="6" spans="1:53">
      <c r="A6" s="364"/>
      <c r="B6" s="133" t="s">
        <v>18</v>
      </c>
      <c r="C6" s="125">
        <f>SUM(C2:C5)</f>
        <v>0</v>
      </c>
      <c r="D6" s="126"/>
      <c r="E6" s="138">
        <f>SUM(E2:E5)</f>
        <v>0</v>
      </c>
    </row>
    <row r="7" spans="1:53" ht="15" thickBot="1">
      <c r="A7" s="364"/>
      <c r="B7" s="132" t="s">
        <v>77</v>
      </c>
      <c r="C7" s="127">
        <f>+ROUND(C6*Προϋπολογισμός!$B$8,2)</f>
        <v>0</v>
      </c>
      <c r="D7" s="128" t="str">
        <f>IF(C8=0,"",C7/C8)</f>
        <v/>
      </c>
      <c r="E7" s="144">
        <f>ROUND(C7*Προϋπολογισμός!$B$7,2)</f>
        <v>0</v>
      </c>
    </row>
    <row r="8" spans="1:53" ht="14.25" customHeight="1" thickBot="1">
      <c r="A8" s="365"/>
      <c r="B8" s="134" t="s">
        <v>19</v>
      </c>
      <c r="C8" s="129">
        <f>SUM(C6:C7)</f>
        <v>0</v>
      </c>
      <c r="D8" s="130">
        <f>SUM(D2:D7)</f>
        <v>0</v>
      </c>
      <c r="E8" s="129">
        <f>SUM(E6:E7)</f>
        <v>0</v>
      </c>
    </row>
    <row r="9" spans="1:53" ht="15" thickBot="1"/>
    <row r="10" spans="1:53" ht="60.6" thickBot="1">
      <c r="A10" s="363" t="s">
        <v>83</v>
      </c>
      <c r="B10" s="137" t="s">
        <v>76</v>
      </c>
      <c r="C10" s="136" t="s">
        <v>43</v>
      </c>
      <c r="D10" s="136" t="s">
        <v>48</v>
      </c>
      <c r="E10" s="136" t="s">
        <v>84</v>
      </c>
      <c r="G10" s="136" t="s">
        <v>48</v>
      </c>
      <c r="BA10" s="177" t="s">
        <v>281</v>
      </c>
    </row>
    <row r="11" spans="1:53" ht="15" thickBot="1">
      <c r="A11" s="364"/>
      <c r="B11" s="135" t="s">
        <v>63</v>
      </c>
      <c r="C11" s="139">
        <f>DSUM('Προσωπικό-Personnel'!$A$2:$O$22,'Προσωπικό-Personnel'!$O$2,BA10:BA11)</f>
        <v>0</v>
      </c>
      <c r="D11" s="140" t="str">
        <f>IF(C17=0,"",C11/C17)</f>
        <v/>
      </c>
      <c r="E11" s="139">
        <f>ROUND(C11*Προϋπολογισμός!$B$7,2)</f>
        <v>0</v>
      </c>
      <c r="G11" s="141" t="str">
        <f>+BA11</f>
        <v>Εταίρος 1 / Partner 1</v>
      </c>
      <c r="BA11" s="176" t="s">
        <v>72</v>
      </c>
    </row>
    <row r="12" spans="1:53" ht="11.7" customHeight="1">
      <c r="A12" s="364"/>
      <c r="B12" s="131" t="s">
        <v>64</v>
      </c>
      <c r="C12" s="142">
        <f>DSUM('Ταξίδια-Travel'!$A$2:$O$33,'Ταξίδια-Travel'!$O$2,BA10:BA11)</f>
        <v>0</v>
      </c>
      <c r="D12" s="143" t="str">
        <f>IF(C17=0,"",C12/C17)</f>
        <v/>
      </c>
      <c r="E12" s="139">
        <f>ROUND(C12*Προϋπολογισμός!$B$7,2)</f>
        <v>0</v>
      </c>
      <c r="G12" s="366" t="str">
        <f>IF($E$26=0,"",+E17/$E$26)</f>
        <v/>
      </c>
    </row>
    <row r="13" spans="1:53" ht="15" customHeight="1" thickBot="1">
      <c r="A13" s="364"/>
      <c r="B13" s="131" t="s">
        <v>148</v>
      </c>
      <c r="C13" s="142">
        <f>DSUM('Εξοπλισμός-Equipment'!$A$2:$K$23,'Εξοπλισμός-Equipment'!$K$2,BA10:BA11)</f>
        <v>0</v>
      </c>
      <c r="D13" s="143" t="str">
        <f>IF(C17=0,"",C13/C17)</f>
        <v/>
      </c>
      <c r="E13" s="139">
        <f>ROUND(C13*Προϋπολογισμός!$B$7,2)</f>
        <v>0</v>
      </c>
      <c r="G13" s="367"/>
      <c r="BA13" s="177"/>
    </row>
    <row r="14" spans="1:53" ht="15" thickBot="1">
      <c r="A14" s="364"/>
      <c r="B14" s="131" t="s">
        <v>68</v>
      </c>
      <c r="C14" s="142">
        <f>DSUM('Λοιπές δαπάνες - Other costs'!$A$2:$G$27,'Λοιπές δαπάνες - Other costs'!$E$2,BA10:BA11)</f>
        <v>0</v>
      </c>
      <c r="D14" s="143" t="str">
        <f>IF(C17=0,"",C14/C17)</f>
        <v/>
      </c>
      <c r="E14" s="139">
        <f>ROUND(C14*Προϋπολογισμός!$B$7,2)</f>
        <v>0</v>
      </c>
      <c r="BA14" s="177"/>
    </row>
    <row r="15" spans="1:53">
      <c r="A15" s="364"/>
      <c r="B15" s="133" t="s">
        <v>18</v>
      </c>
      <c r="C15" s="125">
        <f>SUM(C11:C14)</f>
        <v>0</v>
      </c>
      <c r="D15" s="126"/>
      <c r="E15" s="138">
        <f>SUM(E11:E14)</f>
        <v>0</v>
      </c>
    </row>
    <row r="16" spans="1:53" ht="15" thickBot="1">
      <c r="A16" s="364"/>
      <c r="B16" s="132" t="s">
        <v>77</v>
      </c>
      <c r="C16" s="127">
        <f>+ROUND(C15*Προϋπολογισμός!$B$8,2)</f>
        <v>0</v>
      </c>
      <c r="D16" s="128" t="str">
        <f>IF(C17=0,"",C16/C17)</f>
        <v/>
      </c>
      <c r="E16" s="144">
        <f>ROUND(C16*Προϋπολογισμός!$B$7,2)</f>
        <v>0</v>
      </c>
    </row>
    <row r="17" spans="1:53" ht="14.25" customHeight="1" thickBot="1">
      <c r="A17" s="365"/>
      <c r="B17" s="134" t="s">
        <v>19</v>
      </c>
      <c r="C17" s="129">
        <f>SUM(C15:C16)</f>
        <v>0</v>
      </c>
      <c r="D17" s="130">
        <f>SUM(D11:D16)</f>
        <v>0</v>
      </c>
      <c r="E17" s="129">
        <f>SUM(E15:E16)</f>
        <v>0</v>
      </c>
    </row>
    <row r="18" spans="1:53" ht="15" thickBot="1"/>
    <row r="19" spans="1:53" ht="60.6" thickBot="1">
      <c r="A19" s="360" t="s">
        <v>85</v>
      </c>
      <c r="B19" s="137" t="s">
        <v>76</v>
      </c>
      <c r="C19" s="136" t="s">
        <v>43</v>
      </c>
      <c r="D19" s="136" t="s">
        <v>48</v>
      </c>
      <c r="E19" s="136" t="s">
        <v>84</v>
      </c>
      <c r="BA19" s="177"/>
    </row>
    <row r="20" spans="1:53">
      <c r="A20" s="361"/>
      <c r="B20" s="135" t="s">
        <v>63</v>
      </c>
      <c r="C20" s="139">
        <f>+C2+C11</f>
        <v>0</v>
      </c>
      <c r="D20" s="140" t="str">
        <f>IF(C26=0,"",C20/C26)</f>
        <v/>
      </c>
      <c r="E20" s="139">
        <f>+E2+E11</f>
        <v>0</v>
      </c>
    </row>
    <row r="21" spans="1:53" ht="11.7" customHeight="1">
      <c r="A21" s="361"/>
      <c r="B21" s="131" t="s">
        <v>64</v>
      </c>
      <c r="C21" s="142">
        <f>+C3+C12</f>
        <v>0</v>
      </c>
      <c r="D21" s="143" t="str">
        <f>IF(C26=0,"",C21/C26)</f>
        <v/>
      </c>
      <c r="E21" s="139">
        <f>+E3+E12</f>
        <v>0</v>
      </c>
    </row>
    <row r="22" spans="1:53">
      <c r="A22" s="361"/>
      <c r="B22" s="131" t="s">
        <v>148</v>
      </c>
      <c r="C22" s="142">
        <f>+C4+C13</f>
        <v>0</v>
      </c>
      <c r="D22" s="143" t="str">
        <f>IF(C26=0,"",C22/C26)</f>
        <v/>
      </c>
      <c r="E22" s="139">
        <f>+E4+E13</f>
        <v>0</v>
      </c>
      <c r="BA22" s="177"/>
    </row>
    <row r="23" spans="1:53" ht="15" thickBot="1">
      <c r="A23" s="361"/>
      <c r="B23" s="131" t="s">
        <v>68</v>
      </c>
      <c r="C23" s="142">
        <f>+C5+C14</f>
        <v>0</v>
      </c>
      <c r="D23" s="143" t="str">
        <f>IF(C26=0,"",C23/C26)</f>
        <v/>
      </c>
      <c r="E23" s="139">
        <f>+E5+E14</f>
        <v>0</v>
      </c>
      <c r="BA23" s="177"/>
    </row>
    <row r="24" spans="1:53">
      <c r="A24" s="361"/>
      <c r="B24" s="133" t="s">
        <v>18</v>
      </c>
      <c r="C24" s="125">
        <f>SUM(C20:C23)</f>
        <v>0</v>
      </c>
      <c r="D24" s="126"/>
      <c r="E24" s="138">
        <f>SUM(E20:E23)</f>
        <v>0</v>
      </c>
    </row>
    <row r="25" spans="1:53" ht="15" thickBot="1">
      <c r="A25" s="361"/>
      <c r="B25" s="132" t="s">
        <v>77</v>
      </c>
      <c r="C25" s="127">
        <f>+C7+C16</f>
        <v>0</v>
      </c>
      <c r="D25" s="128" t="str">
        <f>IF(C26=0,"",C25/C26)</f>
        <v/>
      </c>
      <c r="E25" s="144">
        <f>+E7+E16</f>
        <v>0</v>
      </c>
    </row>
    <row r="26" spans="1:53" ht="14.25" customHeight="1" thickBot="1">
      <c r="A26" s="362"/>
      <c r="B26" s="134" t="s">
        <v>19</v>
      </c>
      <c r="C26" s="129">
        <f>SUM(C24:C25)</f>
        <v>0</v>
      </c>
      <c r="D26" s="130">
        <f>SUM(D20:D25)</f>
        <v>0</v>
      </c>
      <c r="E26" s="129">
        <f>SUM(E24:E25)</f>
        <v>0</v>
      </c>
    </row>
  </sheetData>
  <sheetProtection algorithmName="SHA-512" hashValue="oYYSA0Y3aMv0nzWIXCbXeC5yNZ6G6CTUrwxvv5VKvd3/THnNEp+DLBL9kJp1qZ70ok70paJSlz8Wa77C4vtQtQ==" saltValue="l38yWklCB+XEIWRC4jMHjw==" spinCount="100000" sheet="1" selectLockedCells="1"/>
  <protectedRanges>
    <protectedRange password="8362" sqref="B2:B5 B11:B14 B20:B23" name="Περιοχή1_3"/>
    <protectedRange password="8362" sqref="B6 B15 B24" name="Περιοχή1_4"/>
    <protectedRange password="8362" sqref="B7 B16 B25" name="Περιοχή1_5_1"/>
    <protectedRange password="8362" sqref="B8 B17 B26" name="Περιοχή1_6"/>
    <protectedRange password="8362" sqref="C1:D1 C10:D10 G1 G10 C19:D19" name="Περιοχή1_2"/>
    <protectedRange password="8362" sqref="E1 E10 E19" name="Περιοχή1_2_1"/>
  </protectedRanges>
  <mergeCells count="5">
    <mergeCell ref="A19:A26"/>
    <mergeCell ref="A1:A8"/>
    <mergeCell ref="A10:A17"/>
    <mergeCell ref="G3:G4"/>
    <mergeCell ref="G12:G13"/>
  </mergeCells>
  <dataValidations count="1">
    <dataValidation type="list" allowBlank="1" showInputMessage="1" showErrorMessage="1" sqref="BA2 BA11 G2 G11" xr:uid="{00000000-0002-0000-0C00-000000000000}">
      <formula1>Φορέαςεταίροι</formula1>
    </dataValidation>
  </dataValidations>
  <pageMargins left="0.51181102362204722" right="0.31496062992125984" top="0.70866141732283472" bottom="0.70866141732283472" header="0.23622047244094491" footer="0.35433070866141736"/>
  <pageSetup paperSize="9" scale="89" orientation="landscape" r:id="rId1"/>
  <headerFooter>
    <oddFooter>&amp;LΣελίδα &amp;P από &amp;N&amp;R&amp;A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Φύλλο10">
    <pageSetUpPr fitToPage="1"/>
  </sheetPr>
  <dimension ref="B1:H62"/>
  <sheetViews>
    <sheetView topLeftCell="A4" zoomScale="85" zoomScaleNormal="85" workbookViewId="0">
      <selection activeCell="B6" sqref="B6"/>
    </sheetView>
  </sheetViews>
  <sheetFormatPr defaultColWidth="9.109375" defaultRowHeight="14.4"/>
  <cols>
    <col min="1" max="1" width="3.6640625" style="1" customWidth="1"/>
    <col min="2" max="2" width="51.109375" style="1" customWidth="1"/>
    <col min="3" max="3" width="18.77734375" style="1" customWidth="1"/>
    <col min="4" max="4" width="17.88671875" style="1" customWidth="1"/>
    <col min="5" max="6" width="9.109375" style="1"/>
    <col min="7" max="7" width="16.5546875" style="1" customWidth="1"/>
    <col min="8" max="8" width="17.21875" style="1" customWidth="1"/>
    <col min="9" max="16384" width="9.109375" style="1"/>
  </cols>
  <sheetData>
    <row r="1" spans="2:8" ht="15" thickBot="1"/>
    <row r="2" spans="2:8" s="51" customFormat="1" ht="33" customHeight="1" thickBot="1">
      <c r="B2" s="368" t="s">
        <v>210</v>
      </c>
      <c r="C2" s="369"/>
      <c r="D2" s="370"/>
    </row>
    <row r="3" spans="2:8">
      <c r="B3" s="218" t="s">
        <v>224</v>
      </c>
      <c r="C3" s="218"/>
      <c r="D3" s="218"/>
    </row>
    <row r="4" spans="2:8" ht="15" thickBot="1"/>
    <row r="5" spans="2:8" ht="90.6" customHeight="1" thickBot="1">
      <c r="B5" s="247" t="s">
        <v>207</v>
      </c>
      <c r="C5" s="248" t="s">
        <v>208</v>
      </c>
      <c r="D5" s="249" t="s">
        <v>209</v>
      </c>
      <c r="G5" s="251" t="s">
        <v>237</v>
      </c>
      <c r="H5" s="249" t="s">
        <v>238</v>
      </c>
    </row>
    <row r="6" spans="2:8" s="52" customFormat="1" ht="19.2" customHeight="1">
      <c r="B6" s="244" t="s">
        <v>152</v>
      </c>
      <c r="C6" s="245">
        <v>101</v>
      </c>
      <c r="D6" s="246">
        <v>50</v>
      </c>
      <c r="G6" s="252" t="s">
        <v>225</v>
      </c>
      <c r="H6" s="253">
        <v>196</v>
      </c>
    </row>
    <row r="7" spans="2:8" s="52" customFormat="1" ht="19.2" customHeight="1">
      <c r="B7" s="219" t="s">
        <v>153</v>
      </c>
      <c r="C7" s="220">
        <v>157</v>
      </c>
      <c r="D7" s="221">
        <v>85</v>
      </c>
      <c r="G7" s="254" t="s">
        <v>226</v>
      </c>
      <c r="H7" s="255">
        <v>209</v>
      </c>
    </row>
    <row r="8" spans="2:8" s="52" customFormat="1" ht="19.2" customHeight="1">
      <c r="B8" s="219" t="s">
        <v>154</v>
      </c>
      <c r="C8" s="220">
        <v>115</v>
      </c>
      <c r="D8" s="221">
        <v>70</v>
      </c>
      <c r="G8" s="254" t="s">
        <v>227</v>
      </c>
      <c r="H8" s="255">
        <v>221</v>
      </c>
    </row>
    <row r="9" spans="2:8" s="52" customFormat="1" ht="19.2" customHeight="1">
      <c r="B9" s="219" t="s">
        <v>155</v>
      </c>
      <c r="C9" s="220">
        <v>126</v>
      </c>
      <c r="D9" s="221">
        <v>102</v>
      </c>
      <c r="G9" s="254" t="s">
        <v>228</v>
      </c>
      <c r="H9" s="255">
        <v>230</v>
      </c>
    </row>
    <row r="10" spans="2:8" s="52" customFormat="1" ht="19.2" customHeight="1">
      <c r="B10" s="219" t="s">
        <v>156</v>
      </c>
      <c r="C10" s="220">
        <v>136</v>
      </c>
      <c r="D10" s="221">
        <v>70</v>
      </c>
      <c r="G10" s="254" t="s">
        <v>229</v>
      </c>
      <c r="H10" s="255">
        <v>295</v>
      </c>
    </row>
    <row r="11" spans="2:8" s="52" customFormat="1" ht="19.2" customHeight="1">
      <c r="B11" s="219" t="s">
        <v>157</v>
      </c>
      <c r="C11" s="220">
        <v>108</v>
      </c>
      <c r="D11" s="221">
        <v>90</v>
      </c>
      <c r="G11" s="254" t="s">
        <v>230</v>
      </c>
      <c r="H11" s="255">
        <v>343</v>
      </c>
    </row>
    <row r="12" spans="2:8" s="52" customFormat="1" ht="19.2" customHeight="1">
      <c r="B12" s="219" t="s">
        <v>158</v>
      </c>
      <c r="C12" s="220">
        <v>137</v>
      </c>
      <c r="D12" s="221">
        <v>102</v>
      </c>
      <c r="G12" s="254" t="s">
        <v>231</v>
      </c>
      <c r="H12" s="255">
        <v>433</v>
      </c>
    </row>
    <row r="13" spans="2:8" s="52" customFormat="1" ht="19.2" customHeight="1">
      <c r="B13" s="219" t="s">
        <v>159</v>
      </c>
      <c r="C13" s="220">
        <v>90</v>
      </c>
      <c r="D13" s="221">
        <v>65</v>
      </c>
      <c r="G13" s="254" t="s">
        <v>232</v>
      </c>
      <c r="H13" s="255">
        <v>527</v>
      </c>
    </row>
    <row r="14" spans="2:8" s="52" customFormat="1" ht="19.2" customHeight="1">
      <c r="B14" s="219" t="s">
        <v>160</v>
      </c>
      <c r="C14" s="220">
        <v>110</v>
      </c>
      <c r="D14" s="221">
        <v>57</v>
      </c>
      <c r="G14" s="254" t="s">
        <v>233</v>
      </c>
      <c r="H14" s="255">
        <v>637</v>
      </c>
    </row>
    <row r="15" spans="2:8" s="52" customFormat="1" ht="19.2" customHeight="1">
      <c r="B15" s="219" t="s">
        <v>161</v>
      </c>
      <c r="C15" s="220">
        <v>104</v>
      </c>
      <c r="D15" s="221">
        <v>75</v>
      </c>
      <c r="G15" s="254" t="s">
        <v>234</v>
      </c>
      <c r="H15" s="255">
        <v>720</v>
      </c>
    </row>
    <row r="16" spans="2:8" s="52" customFormat="1" ht="19.2" customHeight="1">
      <c r="B16" s="219" t="s">
        <v>162</v>
      </c>
      <c r="C16" s="220">
        <v>120</v>
      </c>
      <c r="D16" s="221">
        <v>88</v>
      </c>
      <c r="G16" s="254" t="s">
        <v>235</v>
      </c>
      <c r="H16" s="255">
        <v>961</v>
      </c>
    </row>
    <row r="17" spans="2:8" s="52" customFormat="1" ht="19.2" customHeight="1" thickBot="1">
      <c r="B17" s="219" t="s">
        <v>163</v>
      </c>
      <c r="C17" s="220">
        <v>107</v>
      </c>
      <c r="D17" s="221">
        <v>70</v>
      </c>
      <c r="G17" s="256" t="s">
        <v>236</v>
      </c>
      <c r="H17" s="257">
        <v>1101</v>
      </c>
    </row>
    <row r="18" spans="2:8" s="52" customFormat="1" ht="19.2" customHeight="1">
      <c r="B18" s="219" t="s">
        <v>164</v>
      </c>
      <c r="C18" s="220">
        <v>158</v>
      </c>
      <c r="D18" s="221">
        <v>124</v>
      </c>
      <c r="G18" s="51"/>
      <c r="H18" s="51"/>
    </row>
    <row r="19" spans="2:8" s="52" customFormat="1" ht="19.2" customHeight="1">
      <c r="B19" s="219" t="s">
        <v>165</v>
      </c>
      <c r="C19" s="220">
        <v>152</v>
      </c>
      <c r="D19" s="221">
        <v>65</v>
      </c>
    </row>
    <row r="20" spans="2:8" s="52" customFormat="1" ht="19.2" customHeight="1">
      <c r="B20" s="219" t="s">
        <v>166</v>
      </c>
      <c r="C20" s="220">
        <v>107</v>
      </c>
      <c r="D20" s="221">
        <v>80</v>
      </c>
    </row>
    <row r="21" spans="2:8" s="52" customFormat="1" ht="19.2" customHeight="1">
      <c r="B21" s="219" t="s">
        <v>167</v>
      </c>
      <c r="C21" s="220">
        <v>146</v>
      </c>
      <c r="D21" s="221">
        <v>113</v>
      </c>
    </row>
    <row r="22" spans="2:8" s="52" customFormat="1" ht="19.2" customHeight="1">
      <c r="B22" s="219" t="s">
        <v>168</v>
      </c>
      <c r="C22" s="220">
        <v>166</v>
      </c>
      <c r="D22" s="221">
        <v>102</v>
      </c>
    </row>
    <row r="23" spans="2:8" s="52" customFormat="1" ht="19.2" customHeight="1">
      <c r="B23" s="219" t="s">
        <v>169</v>
      </c>
      <c r="C23" s="220">
        <v>119</v>
      </c>
      <c r="D23" s="221">
        <v>97</v>
      </c>
    </row>
    <row r="24" spans="2:8" s="52" customFormat="1" ht="19.2" customHeight="1">
      <c r="B24" s="219" t="s">
        <v>170</v>
      </c>
      <c r="C24" s="220">
        <v>134</v>
      </c>
      <c r="D24" s="221">
        <v>80</v>
      </c>
    </row>
    <row r="25" spans="2:8" s="52" customFormat="1" ht="19.2" customHeight="1">
      <c r="B25" s="219" t="s">
        <v>171</v>
      </c>
      <c r="C25" s="220">
        <v>107</v>
      </c>
      <c r="D25" s="221">
        <v>82</v>
      </c>
    </row>
    <row r="26" spans="2:8" s="52" customFormat="1" ht="19.2" customHeight="1">
      <c r="B26" s="219" t="s">
        <v>172</v>
      </c>
      <c r="C26" s="220">
        <v>105</v>
      </c>
      <c r="D26" s="221">
        <v>64</v>
      </c>
    </row>
    <row r="27" spans="2:8" s="52" customFormat="1" ht="19.2" customHeight="1">
      <c r="B27" s="219" t="s">
        <v>173</v>
      </c>
      <c r="C27" s="220">
        <v>190</v>
      </c>
      <c r="D27" s="221">
        <v>85</v>
      </c>
    </row>
    <row r="28" spans="2:8" s="52" customFormat="1" ht="19.2" customHeight="1">
      <c r="B28" s="219" t="s">
        <v>174</v>
      </c>
      <c r="C28" s="220">
        <v>139</v>
      </c>
      <c r="D28" s="221">
        <v>108</v>
      </c>
    </row>
    <row r="29" spans="2:8" s="52" customFormat="1" ht="19.2" customHeight="1">
      <c r="B29" s="219" t="s">
        <v>175</v>
      </c>
      <c r="C29" s="220">
        <v>187</v>
      </c>
      <c r="D29" s="221">
        <v>105</v>
      </c>
      <c r="G29" s="250"/>
    </row>
    <row r="30" spans="2:8" s="52" customFormat="1" ht="19.2" customHeight="1">
      <c r="B30" s="219" t="s">
        <v>176</v>
      </c>
      <c r="C30" s="220">
        <v>114</v>
      </c>
      <c r="D30" s="221">
        <v>98</v>
      </c>
    </row>
    <row r="31" spans="2:8" s="52" customFormat="1" ht="19.2" customHeight="1">
      <c r="B31" s="219" t="s">
        <v>177</v>
      </c>
      <c r="C31" s="220">
        <v>140</v>
      </c>
      <c r="D31" s="221">
        <v>60</v>
      </c>
    </row>
    <row r="32" spans="2:8" s="52" customFormat="1" ht="19.2" customHeight="1">
      <c r="B32" s="219" t="s">
        <v>181</v>
      </c>
      <c r="C32" s="220">
        <v>92</v>
      </c>
      <c r="D32" s="221">
        <v>60</v>
      </c>
    </row>
    <row r="33" spans="2:4" s="52" customFormat="1" ht="19.2" customHeight="1">
      <c r="B33" s="219" t="s">
        <v>178</v>
      </c>
      <c r="C33" s="220">
        <v>95</v>
      </c>
      <c r="D33" s="221">
        <v>73</v>
      </c>
    </row>
    <row r="34" spans="2:4" s="52" customFormat="1" ht="19.2" customHeight="1">
      <c r="B34" s="219" t="s">
        <v>182</v>
      </c>
      <c r="C34" s="220">
        <v>154</v>
      </c>
      <c r="D34" s="221">
        <v>70</v>
      </c>
    </row>
    <row r="35" spans="2:4" s="52" customFormat="1" ht="19.2" customHeight="1">
      <c r="B35" s="219" t="s">
        <v>183</v>
      </c>
      <c r="C35" s="220">
        <v>146</v>
      </c>
      <c r="D35" s="221">
        <v>50</v>
      </c>
    </row>
    <row r="36" spans="2:4" s="52" customFormat="1" ht="19.2" customHeight="1">
      <c r="B36" s="219" t="s">
        <v>184</v>
      </c>
      <c r="C36" s="220">
        <v>135</v>
      </c>
      <c r="D36" s="221">
        <v>80</v>
      </c>
    </row>
    <row r="37" spans="2:4" s="52" customFormat="1" ht="19.2" customHeight="1">
      <c r="B37" s="219" t="s">
        <v>185</v>
      </c>
      <c r="C37" s="220">
        <v>94</v>
      </c>
      <c r="D37" s="221">
        <v>69</v>
      </c>
    </row>
    <row r="38" spans="2:4" s="52" customFormat="1" ht="19.2" customHeight="1">
      <c r="B38" s="219" t="s">
        <v>186</v>
      </c>
      <c r="C38" s="220">
        <v>163</v>
      </c>
      <c r="D38" s="221">
        <v>98</v>
      </c>
    </row>
    <row r="39" spans="2:4" s="52" customFormat="1" ht="19.2" customHeight="1">
      <c r="B39" s="219" t="s">
        <v>187</v>
      </c>
      <c r="C39" s="220">
        <v>141</v>
      </c>
      <c r="D39" s="221">
        <v>88</v>
      </c>
    </row>
    <row r="40" spans="2:4" s="52" customFormat="1" ht="19.2" customHeight="1">
      <c r="B40" s="219" t="s">
        <v>188</v>
      </c>
      <c r="C40" s="220">
        <v>133</v>
      </c>
      <c r="D40" s="221">
        <v>80</v>
      </c>
    </row>
    <row r="41" spans="2:4" s="52" customFormat="1" ht="19.2" customHeight="1">
      <c r="B41" s="219" t="s">
        <v>189</v>
      </c>
      <c r="C41" s="220">
        <v>98</v>
      </c>
      <c r="D41" s="221">
        <v>60</v>
      </c>
    </row>
    <row r="42" spans="2:4" s="52" customFormat="1" ht="19.2" customHeight="1">
      <c r="B42" s="219" t="s">
        <v>190</v>
      </c>
      <c r="C42" s="220">
        <v>129</v>
      </c>
      <c r="D42" s="221">
        <v>75</v>
      </c>
    </row>
    <row r="43" spans="2:4" s="52" customFormat="1" ht="19.2" customHeight="1">
      <c r="B43" s="219" t="s">
        <v>191</v>
      </c>
      <c r="C43" s="220">
        <v>133</v>
      </c>
      <c r="D43" s="221">
        <v>103</v>
      </c>
    </row>
    <row r="44" spans="2:4" s="52" customFormat="1" ht="19.2" customHeight="1">
      <c r="B44" s="219" t="s">
        <v>192</v>
      </c>
      <c r="C44" s="220">
        <v>95</v>
      </c>
      <c r="D44" s="221">
        <v>50</v>
      </c>
    </row>
    <row r="45" spans="2:4" s="52" customFormat="1" ht="19.2" customHeight="1">
      <c r="B45" s="219" t="s">
        <v>193</v>
      </c>
      <c r="C45" s="220">
        <v>145</v>
      </c>
      <c r="D45" s="221">
        <v>80</v>
      </c>
    </row>
    <row r="46" spans="2:4" s="52" customFormat="1" ht="19.2" customHeight="1">
      <c r="B46" s="219" t="s">
        <v>194</v>
      </c>
      <c r="C46" s="220">
        <v>140</v>
      </c>
      <c r="D46" s="221">
        <v>60</v>
      </c>
    </row>
    <row r="47" spans="2:4" s="52" customFormat="1" ht="19.2" customHeight="1">
      <c r="B47" s="219" t="s">
        <v>195</v>
      </c>
      <c r="C47" s="220">
        <v>103</v>
      </c>
      <c r="D47" s="221">
        <v>67</v>
      </c>
    </row>
    <row r="48" spans="2:4" s="52" customFormat="1" ht="19.2" customHeight="1">
      <c r="B48" s="219" t="s">
        <v>196</v>
      </c>
      <c r="C48" s="220">
        <v>109</v>
      </c>
      <c r="D48" s="221">
        <v>83</v>
      </c>
    </row>
    <row r="49" spans="2:4" s="52" customFormat="1" ht="19.2" customHeight="1">
      <c r="B49" s="219" t="s">
        <v>197</v>
      </c>
      <c r="C49" s="220">
        <v>109</v>
      </c>
      <c r="D49" s="221">
        <v>62</v>
      </c>
    </row>
    <row r="50" spans="2:4" s="52" customFormat="1" ht="19.2" customHeight="1">
      <c r="B50" s="219" t="s">
        <v>198</v>
      </c>
      <c r="C50" s="220">
        <v>105</v>
      </c>
      <c r="D50" s="221">
        <v>60</v>
      </c>
    </row>
    <row r="51" spans="2:4" s="52" customFormat="1" ht="19.2" customHeight="1">
      <c r="B51" s="219" t="s">
        <v>199</v>
      </c>
      <c r="C51" s="220">
        <v>98</v>
      </c>
      <c r="D51" s="221">
        <v>74</v>
      </c>
    </row>
    <row r="52" spans="2:4" s="52" customFormat="1" ht="19.2" customHeight="1">
      <c r="B52" s="219" t="s">
        <v>200</v>
      </c>
      <c r="C52" s="220">
        <v>113</v>
      </c>
      <c r="D52" s="221">
        <v>84</v>
      </c>
    </row>
    <row r="53" spans="2:4" s="52" customFormat="1" ht="19.2" customHeight="1">
      <c r="B53" s="219" t="s">
        <v>201</v>
      </c>
      <c r="C53" s="220">
        <v>117</v>
      </c>
      <c r="D53" s="221">
        <v>88</v>
      </c>
    </row>
    <row r="54" spans="2:4" s="52" customFormat="1" ht="19.2" customHeight="1">
      <c r="B54" s="219" t="s">
        <v>202</v>
      </c>
      <c r="C54" s="220">
        <v>158</v>
      </c>
      <c r="D54" s="221">
        <v>117</v>
      </c>
    </row>
    <row r="55" spans="2:4" s="52" customFormat="1" ht="19.2" customHeight="1">
      <c r="B55" s="219" t="s">
        <v>203</v>
      </c>
      <c r="C55" s="220">
        <v>178</v>
      </c>
      <c r="D55" s="221">
        <v>80</v>
      </c>
    </row>
    <row r="56" spans="2:4" s="52" customFormat="1" ht="19.2" customHeight="1">
      <c r="B56" s="219" t="s">
        <v>204</v>
      </c>
      <c r="C56" s="220">
        <v>145</v>
      </c>
      <c r="D56" s="221">
        <v>80</v>
      </c>
    </row>
    <row r="57" spans="2:4" s="52" customFormat="1" ht="19.2" customHeight="1">
      <c r="B57" s="219" t="s">
        <v>205</v>
      </c>
      <c r="C57" s="220">
        <v>99</v>
      </c>
      <c r="D57" s="221">
        <v>60</v>
      </c>
    </row>
    <row r="58" spans="2:4" s="52" customFormat="1" ht="19.2" customHeight="1">
      <c r="B58" s="219" t="s">
        <v>206</v>
      </c>
      <c r="C58" s="220">
        <v>116</v>
      </c>
      <c r="D58" s="221">
        <v>55</v>
      </c>
    </row>
    <row r="59" spans="2:4" s="52" customFormat="1" ht="19.2" customHeight="1">
      <c r="B59" s="219" t="s">
        <v>179</v>
      </c>
      <c r="C59" s="220">
        <v>122</v>
      </c>
      <c r="D59" s="221">
        <v>80</v>
      </c>
    </row>
    <row r="60" spans="2:4" s="52" customFormat="1" ht="19.2" customHeight="1">
      <c r="B60" s="219" t="s">
        <v>180</v>
      </c>
      <c r="C60" s="220">
        <v>151</v>
      </c>
      <c r="D60" s="221">
        <v>125</v>
      </c>
    </row>
    <row r="61" spans="2:4" ht="15.6">
      <c r="B61" s="219" t="s">
        <v>221</v>
      </c>
      <c r="C61" s="220">
        <v>107</v>
      </c>
      <c r="D61" s="221">
        <v>82</v>
      </c>
    </row>
    <row r="62" spans="2:4" ht="16.2" thickBot="1">
      <c r="B62" s="222" t="s">
        <v>30</v>
      </c>
      <c r="C62" s="223">
        <v>120</v>
      </c>
      <c r="D62" s="224">
        <v>88</v>
      </c>
    </row>
  </sheetData>
  <sheetProtection algorithmName="SHA-512" hashValue="wxgY/zYK+EfoEuAAuJFLCI8UyEcHI6yvan1wheWPmuarjOhyosjKha81pYse6IwccVa3umBbW/QP4pZYkvolgQ==" saltValue="zBiwVKBTjZPEszsLR68gLg==" spinCount="100000" sheet="1" selectLockedCells="1"/>
  <mergeCells count="1">
    <mergeCell ref="B2:D2"/>
  </mergeCells>
  <pageMargins left="0.70866141732283472" right="0.70866141732283472" top="0.43" bottom="0.52" header="0.31496062992125984" footer="0.31496062992125984"/>
  <pageSetup paperSize="9" scale="60" orientation="portrait" r:id="rId1"/>
  <headerFooter>
    <oddFooter>&amp;RΑΝΩΤΑΤΑ ΟΡΙΑ ΔΑΠΑΝΩΝ / MAXIMUM LIMITS FOR COSTS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0C1497F26B34BB5F97E8D6B13645B" ma:contentTypeVersion="12" ma:contentTypeDescription="Create a new document." ma:contentTypeScope="" ma:versionID="4fbb623f73f440ed73e716ae251e2cd0">
  <xsd:schema xmlns:xsd="http://www.w3.org/2001/XMLSchema" xmlns:xs="http://www.w3.org/2001/XMLSchema" xmlns:p="http://schemas.microsoft.com/office/2006/metadata/properties" xmlns:ns2="ed1dcab4-b8aa-4d8b-92ae-cd0713b0fd8f" xmlns:ns3="44df9301-b2fd-4647-802d-180da8d9d6cb" targetNamespace="http://schemas.microsoft.com/office/2006/metadata/properties" ma:root="true" ma:fieldsID="f48c37c57fc15847a1b774f3df624332" ns2:_="" ns3:_="">
    <xsd:import namespace="ed1dcab4-b8aa-4d8b-92ae-cd0713b0fd8f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dcab4-b8aa-4d8b-92ae-cd0713b0f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27DBF-3A05-42F9-ACD0-696085A7E3E8}"/>
</file>

<file path=customXml/itemProps2.xml><?xml version="1.0" encoding="utf-8"?>
<ds:datastoreItem xmlns:ds="http://schemas.openxmlformats.org/officeDocument/2006/customXml" ds:itemID="{4738B990-F5CF-4FF1-B771-63B47A225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Καθορισμένες περιοχές</vt:lpstr>
      </vt:variant>
      <vt:variant>
        <vt:i4>7</vt:i4>
      </vt:variant>
    </vt:vector>
  </HeadingPairs>
  <TitlesOfParts>
    <vt:vector size="16" baseType="lpstr">
      <vt:lpstr>Οδηγίες Συμπλήρωσης</vt:lpstr>
      <vt:lpstr>DATA</vt:lpstr>
      <vt:lpstr>Προϋπολογισμός</vt:lpstr>
      <vt:lpstr>Προσωπικό-Personnel</vt:lpstr>
      <vt:lpstr>Ταξίδια-Travel</vt:lpstr>
      <vt:lpstr>Εξοπλισμός-Equipment</vt:lpstr>
      <vt:lpstr>Λοιπές δαπάνες - Other costs</vt:lpstr>
      <vt:lpstr>Επιμέρους Προϋπολογισμοί</vt:lpstr>
      <vt:lpstr>Όρια Ταξιδίων - Travel ceilings</vt:lpstr>
      <vt:lpstr>'Επιμέρους Προϋπολογισμοί'!Print_Area</vt:lpstr>
      <vt:lpstr>'Λοιπές δαπάνες - Other costs'!Print_Area</vt:lpstr>
      <vt:lpstr>'Οδηγίες Συμπλήρωσης'!Print_Area</vt:lpstr>
      <vt:lpstr>'Προσωπικό-Personnel'!Print_Area</vt:lpstr>
      <vt:lpstr>Προϋπολογισμός!Print_Area</vt:lpstr>
      <vt:lpstr>'Ταξίδια-Travel'!Print_Area</vt:lpstr>
      <vt:lpstr>Φορέαςεταίροι</vt:lpstr>
    </vt:vector>
  </TitlesOfParts>
  <Manager>ganastassiadis@bodossaki.gr</Manager>
  <Company>Bodossaki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CERV-Build Budget</dc:title>
  <dc:subject>Budget - CERV Build</dc:subject>
  <dc:creator>ganastassiadis@bodossaki.gr</dc:creator>
  <cp:keywords>Budget CERV Build</cp:keywords>
  <cp:lastModifiedBy>George Anastassiadis</cp:lastModifiedBy>
  <cp:revision>1</cp:revision>
  <cp:lastPrinted>2023-04-26T11:05:38Z</cp:lastPrinted>
  <dcterms:created xsi:type="dcterms:W3CDTF">2014-01-17T11:51:55Z</dcterms:created>
  <dcterms:modified xsi:type="dcterms:W3CDTF">2023-04-27T11:14:55Z</dcterms:modified>
  <cp:category>Budget</cp:category>
  <cp:contentStatus>Final</cp:contentStatus>
</cp:coreProperties>
</file>